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ANALIZACE U PARTYZÁNA\PD kanalizace + sl. rozpočet\"/>
    </mc:Choice>
  </mc:AlternateContent>
  <bookViews>
    <workbookView xWindow="0" yWindow="0" windowWidth="13770" windowHeight="12405" activeTab="1"/>
  </bookViews>
  <sheets>
    <sheet name="Rekapitulace stavby" sheetId="1" r:id="rId1"/>
    <sheet name="SO 01 - Oprava kanalizace" sheetId="2" r:id="rId2"/>
  </sheets>
  <definedNames>
    <definedName name="_xlnm._FilterDatabase" localSheetId="1" hidden="1">'SO 01 - Oprava kanalizace'!$C$88:$K$322</definedName>
    <definedName name="_xlnm.Print_Titles" localSheetId="0">'Rekapitulace stavby'!$52:$52</definedName>
    <definedName name="_xlnm.Print_Titles" localSheetId="1">'SO 01 - Oprava kanalizace'!$88:$88</definedName>
    <definedName name="_xlnm.Print_Area" localSheetId="0">'Rekapitulace stavby'!$D$4:$AO$36,'Rekapitulace stavby'!$C$42:$AQ$56</definedName>
    <definedName name="_xlnm.Print_Area" localSheetId="1">'SO 01 - Oprava kanalizace'!$C$76:$K$322</definedName>
  </definedNames>
  <calcPr calcId="191029"/>
</workbook>
</file>

<file path=xl/calcChain.xml><?xml version="1.0" encoding="utf-8"?>
<calcChain xmlns="http://schemas.openxmlformats.org/spreadsheetml/2006/main">
  <c r="BK317" i="2" l="1"/>
  <c r="BI317" i="2"/>
  <c r="BH317" i="2"/>
  <c r="BG317" i="2"/>
  <c r="BF317" i="2"/>
  <c r="T317" i="2"/>
  <c r="R317" i="2"/>
  <c r="P317" i="2"/>
  <c r="J317" i="2"/>
  <c r="BE317" i="2" s="1"/>
  <c r="J37" i="2"/>
  <c r="J36" i="2"/>
  <c r="AY55" i="1" s="1"/>
  <c r="J35" i="2"/>
  <c r="AX55" i="1" s="1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T309" i="2" s="1"/>
  <c r="R310" i="2"/>
  <c r="R309" i="2" s="1"/>
  <c r="P310" i="2"/>
  <c r="P309" i="2" s="1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P282" i="2" s="1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4" i="2"/>
  <c r="BH154" i="2"/>
  <c r="BG154" i="2"/>
  <c r="BF154" i="2"/>
  <c r="T154" i="2"/>
  <c r="R154" i="2"/>
  <c r="P154" i="2"/>
  <c r="BI146" i="2"/>
  <c r="BH146" i="2"/>
  <c r="BG146" i="2"/>
  <c r="BF146" i="2"/>
  <c r="T146" i="2"/>
  <c r="R146" i="2"/>
  <c r="P146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6" i="2"/>
  <c r="BH96" i="2"/>
  <c r="BG96" i="2"/>
  <c r="BF96" i="2"/>
  <c r="T96" i="2"/>
  <c r="R96" i="2"/>
  <c r="P96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 s="1"/>
  <c r="J17" i="2"/>
  <c r="J12" i="2"/>
  <c r="J83" i="2" s="1"/>
  <c r="E7" i="2"/>
  <c r="E79" i="2" s="1"/>
  <c r="L50" i="1"/>
  <c r="AM50" i="1"/>
  <c r="AM49" i="1"/>
  <c r="L49" i="1"/>
  <c r="AM47" i="1"/>
  <c r="L47" i="1"/>
  <c r="L45" i="1"/>
  <c r="L44" i="1"/>
  <c r="J300" i="2"/>
  <c r="BK290" i="2"/>
  <c r="BK286" i="2"/>
  <c r="J255" i="2"/>
  <c r="BK234" i="2"/>
  <c r="J225" i="2"/>
  <c r="J187" i="2"/>
  <c r="J146" i="2"/>
  <c r="J234" i="2"/>
  <c r="BK154" i="2"/>
  <c r="BK115" i="2"/>
  <c r="J319" i="2"/>
  <c r="BK310" i="2"/>
  <c r="J236" i="2"/>
  <c r="BK262" i="2"/>
  <c r="J227" i="2"/>
  <c r="BK313" i="2"/>
  <c r="J283" i="2"/>
  <c r="J278" i="2"/>
  <c r="BK270" i="2"/>
  <c r="J266" i="2"/>
  <c r="BK236" i="2"/>
  <c r="J218" i="2"/>
  <c r="J216" i="2"/>
  <c r="J194" i="2"/>
  <c r="BK182" i="2"/>
  <c r="BK178" i="2"/>
  <c r="J135" i="2"/>
  <c r="J131" i="2"/>
  <c r="BK107" i="2"/>
  <c r="BK319" i="2"/>
  <c r="J290" i="2"/>
  <c r="BK283" i="2"/>
  <c r="BK280" i="2"/>
  <c r="J251" i="2"/>
  <c r="BK161" i="2"/>
  <c r="J115" i="2"/>
  <c r="J113" i="2"/>
  <c r="BK315" i="2"/>
  <c r="J280" i="2"/>
  <c r="BK278" i="2"/>
  <c r="J274" i="2"/>
  <c r="J207" i="2"/>
  <c r="J321" i="2"/>
  <c r="BK303" i="2"/>
  <c r="BK300" i="2"/>
  <c r="BK209" i="2"/>
  <c r="BK306" i="2"/>
  <c r="J306" i="2"/>
  <c r="J262" i="2"/>
  <c r="BK231" i="2"/>
  <c r="J154" i="2"/>
  <c r="J139" i="2"/>
  <c r="BK127" i="2"/>
  <c r="BK103" i="2"/>
  <c r="J92" i="2"/>
  <c r="BK274" i="2"/>
  <c r="J209" i="2"/>
  <c r="BK201" i="2"/>
  <c r="BK218" i="2"/>
  <c r="BK216" i="2"/>
  <c r="J165" i="2"/>
  <c r="J107" i="2"/>
  <c r="BK123" i="2"/>
  <c r="J303" i="2"/>
  <c r="J286" i="2"/>
  <c r="J270" i="2"/>
  <c r="BK207" i="2"/>
  <c r="J203" i="2"/>
  <c r="J178" i="2"/>
  <c r="J119" i="2"/>
  <c r="J103" i="2"/>
  <c r="BK92" i="2"/>
  <c r="AS54" i="1"/>
  <c r="J315" i="2"/>
  <c r="BK243" i="2"/>
  <c r="J313" i="2"/>
  <c r="BK321" i="2"/>
  <c r="J310" i="2"/>
  <c r="J127" i="2"/>
  <c r="BK113" i="2"/>
  <c r="J111" i="2"/>
  <c r="BK227" i="2"/>
  <c r="J174" i="2"/>
  <c r="BK170" i="2"/>
  <c r="BK255" i="2"/>
  <c r="BK251" i="2"/>
  <c r="BK247" i="2"/>
  <c r="BK119" i="2"/>
  <c r="BK96" i="2"/>
  <c r="BK225" i="2"/>
  <c r="J223" i="2"/>
  <c r="J201" i="2"/>
  <c r="BK199" i="2"/>
  <c r="BK174" i="2"/>
  <c r="J170" i="2"/>
  <c r="BK131" i="2"/>
  <c r="BK298" i="2"/>
  <c r="BK203" i="2"/>
  <c r="J199" i="2"/>
  <c r="BK146" i="2"/>
  <c r="BK139" i="2"/>
  <c r="BK135" i="2"/>
  <c r="J96" i="2"/>
  <c r="J298" i="2"/>
  <c r="BK266" i="2"/>
  <c r="J243" i="2"/>
  <c r="J231" i="2"/>
  <c r="BK194" i="2"/>
  <c r="BK187" i="2"/>
  <c r="J182" i="2"/>
  <c r="J161" i="2"/>
  <c r="J123" i="2"/>
  <c r="BK111" i="2"/>
  <c r="J247" i="2"/>
  <c r="BK223" i="2"/>
  <c r="BK165" i="2"/>
  <c r="R282" i="2" l="1"/>
  <c r="T282" i="2"/>
  <c r="BK198" i="2"/>
  <c r="J198" i="2" s="1"/>
  <c r="J64" i="2" s="1"/>
  <c r="P91" i="2"/>
  <c r="BK186" i="2"/>
  <c r="J186" i="2"/>
  <c r="J63" i="2" s="1"/>
  <c r="T297" i="2"/>
  <c r="BK177" i="2"/>
  <c r="J177" i="2" s="1"/>
  <c r="J62" i="2" s="1"/>
  <c r="R186" i="2"/>
  <c r="T91" i="2"/>
  <c r="BK297" i="2"/>
  <c r="J297" i="2" s="1"/>
  <c r="J67" i="2" s="1"/>
  <c r="P198" i="2"/>
  <c r="R297" i="2"/>
  <c r="BK91" i="2"/>
  <c r="J91" i="2" s="1"/>
  <c r="J61" i="2" s="1"/>
  <c r="R312" i="2"/>
  <c r="P312" i="2"/>
  <c r="P297" i="2"/>
  <c r="R198" i="2"/>
  <c r="T186" i="2"/>
  <c r="T222" i="2"/>
  <c r="T198" i="2"/>
  <c r="P222" i="2"/>
  <c r="P177" i="2"/>
  <c r="R91" i="2"/>
  <c r="T177" i="2"/>
  <c r="R222" i="2"/>
  <c r="R177" i="2"/>
  <c r="BK222" i="2"/>
  <c r="J222" i="2" s="1"/>
  <c r="J65" i="2" s="1"/>
  <c r="P186" i="2"/>
  <c r="T312" i="2"/>
  <c r="BK312" i="2"/>
  <c r="J312" i="2"/>
  <c r="J69" i="2" s="1"/>
  <c r="BE201" i="2"/>
  <c r="BE255" i="2"/>
  <c r="BE321" i="2"/>
  <c r="BE92" i="2"/>
  <c r="BE96" i="2"/>
  <c r="BE270" i="2"/>
  <c r="BE280" i="2"/>
  <c r="E48" i="2"/>
  <c r="BE290" i="2"/>
  <c r="BE127" i="2"/>
  <c r="BE135" i="2"/>
  <c r="BE146" i="2"/>
  <c r="BE178" i="2"/>
  <c r="BE182" i="2"/>
  <c r="BE207" i="2"/>
  <c r="BE218" i="2"/>
  <c r="BE243" i="2"/>
  <c r="BE187" i="2"/>
  <c r="BE286" i="2"/>
  <c r="BE298" i="2"/>
  <c r="J52" i="2"/>
  <c r="BE154" i="2"/>
  <c r="BE170" i="2"/>
  <c r="BE225" i="2"/>
  <c r="BE231" i="2"/>
  <c r="BE251" i="2"/>
  <c r="BE131" i="2"/>
  <c r="BE313" i="2"/>
  <c r="BE111" i="2"/>
  <c r="BE119" i="2"/>
  <c r="BE194" i="2"/>
  <c r="BE266" i="2"/>
  <c r="BE174" i="2"/>
  <c r="BE216" i="2"/>
  <c r="BE223" i="2"/>
  <c r="BE123" i="2"/>
  <c r="BE139" i="2"/>
  <c r="BE107" i="2"/>
  <c r="BE115" i="2"/>
  <c r="BE274" i="2"/>
  <c r="BE278" i="2"/>
  <c r="BE300" i="2"/>
  <c r="BE303" i="2"/>
  <c r="BE310" i="2"/>
  <c r="BK309" i="2"/>
  <c r="J309" i="2" s="1"/>
  <c r="J68" i="2" s="1"/>
  <c r="BE315" i="2"/>
  <c r="BE236" i="2"/>
  <c r="BE262" i="2"/>
  <c r="BE306" i="2"/>
  <c r="F86" i="2"/>
  <c r="BE161" i="2"/>
  <c r="BE234" i="2"/>
  <c r="BE247" i="2"/>
  <c r="BE319" i="2"/>
  <c r="BE227" i="2"/>
  <c r="BK282" i="2"/>
  <c r="J282" i="2" s="1"/>
  <c r="J66" i="2" s="1"/>
  <c r="BE103" i="2"/>
  <c r="BE113" i="2"/>
  <c r="BE199" i="2"/>
  <c r="BE203" i="2"/>
  <c r="BE209" i="2"/>
  <c r="BE165" i="2"/>
  <c r="BE283" i="2"/>
  <c r="F36" i="2"/>
  <c r="BC55" i="1" s="1"/>
  <c r="BC54" i="1" s="1"/>
  <c r="W32" i="1" s="1"/>
  <c r="F34" i="2"/>
  <c r="BA55" i="1" s="1"/>
  <c r="BA54" i="1" s="1"/>
  <c r="W30" i="1" s="1"/>
  <c r="F35" i="2"/>
  <c r="BB55" i="1" s="1"/>
  <c r="BB54" i="1" s="1"/>
  <c r="AX54" i="1" s="1"/>
  <c r="F37" i="2"/>
  <c r="BD55" i="1" s="1"/>
  <c r="BD54" i="1" s="1"/>
  <c r="W33" i="1" s="1"/>
  <c r="J34" i="2"/>
  <c r="AW55" i="1" s="1"/>
  <c r="T90" i="2" l="1"/>
  <c r="T89" i="2" s="1"/>
  <c r="R90" i="2"/>
  <c r="R89" i="2" s="1"/>
  <c r="P90" i="2"/>
  <c r="P89" i="2" s="1"/>
  <c r="AU55" i="1" s="1"/>
  <c r="AU54" i="1" s="1"/>
  <c r="BK90" i="2"/>
  <c r="J90" i="2" s="1"/>
  <c r="J60" i="2" s="1"/>
  <c r="F33" i="2"/>
  <c r="AZ55" i="1" s="1"/>
  <c r="AZ54" i="1" s="1"/>
  <c r="W29" i="1" s="1"/>
  <c r="AW54" i="1"/>
  <c r="AK30" i="1" s="1"/>
  <c r="W31" i="1"/>
  <c r="J33" i="2"/>
  <c r="AV55" i="1" s="1"/>
  <c r="AT55" i="1" s="1"/>
  <c r="AY54" i="1"/>
  <c r="BK89" i="2" l="1"/>
  <c r="J89" i="2" s="1"/>
  <c r="J30" i="2" s="1"/>
  <c r="AG55" i="1" s="1"/>
  <c r="AG54" i="1" s="1"/>
  <c r="AK26" i="1" s="1"/>
  <c r="AV54" i="1"/>
  <c r="AK29" i="1" s="1"/>
  <c r="J59" i="2" l="1"/>
  <c r="J39" i="2"/>
  <c r="AN55" i="1"/>
  <c r="AK35" i="1"/>
  <c r="AT54" i="1"/>
  <c r="AN54" i="1" l="1"/>
</calcChain>
</file>

<file path=xl/sharedStrings.xml><?xml version="1.0" encoding="utf-8"?>
<sst xmlns="http://schemas.openxmlformats.org/spreadsheetml/2006/main" count="2407" uniqueCount="450">
  <si>
    <t>Export Komplet</t>
  </si>
  <si>
    <t>VZ</t>
  </si>
  <si>
    <t>2.0</t>
  </si>
  <si>
    <t/>
  </si>
  <si>
    <t>False</t>
  </si>
  <si>
    <t>{fd1ce2bc-9637-4005-a1be-f0cc4299402a}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</si>
  <si>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</si>
  <si>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</si>
  <si>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</si>
  <si>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</si>
  <si>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</si>
  <si>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</si>
  <si>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</si>
  <si>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</si>
  <si>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</si>
  <si>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</si>
  <si>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</si>
  <si>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</si>
  <si>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kanalizačního řadu ul.Bezručova - Bohumín - Záblatí</t>
  </si>
  <si>
    <t>KSO:</t>
  </si>
  <si>
    <t>CC-CZ:</t>
  </si>
  <si>
    <t>Místo:</t>
  </si>
  <si>
    <t xml:space="preserve"> </t>
  </si>
  <si>
    <t>Datum:</t>
  </si>
  <si>
    <t>12. 5. 2021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</si>
  <si>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</si>
  <si>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</si>
  <si>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</si>
  <si>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</si>
  <si>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</si>
  <si>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</si>
  <si>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</si>
  <si>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</si>
  <si>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06020364</t>
  </si>
  <si>
    <t>KB projekt Aqua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</si>
  <si>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</si>
  <si>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</si>
  <si>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</si>
  <si>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</si>
  <si>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</si>
  <si>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</si>
  <si>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</si>
  <si>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</si>
  <si>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</si>
  <si>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</si>
  <si>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</si>
  <si>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</si>
  <si>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</si>
  <si>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</si>
  <si>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</si>
  <si>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</si>
  <si>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</si>
  <si>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</si>
  <si>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</si>
  <si>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</si>
  <si>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</si>
  <si>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</si>
  <si>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</si>
  <si>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</si>
  <si>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</si>
  <si>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</si>
  <si>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</si>
  <si>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</si>
  <si>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</si>
  <si>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</si>
  <si>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</si>
  <si>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</si>
  <si>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</si>
  <si>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</si>
  <si>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</si>
  <si>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</si>
  <si>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</si>
  <si>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</si>
  <si>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</si>
  <si>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</si>
  <si>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</si>
  <si>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</si>
  <si>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</si>
  <si>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</si>
  <si>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kanalizace</t>
  </si>
  <si>
    <t>STA</t>
  </si>
  <si>
    <t>{07b99642-9e8c-4efd-b6e9-9d87864c041b}</t>
  </si>
  <si>
    <t>2</t>
  </si>
  <si>
    <t>KRYCÍ LIST SOUPISU PRACÍ</t>
  </si>
  <si>
    <t>Objekt:</t>
  </si>
  <si>
    <t>SO 01 - Oprava kanalizace</t>
  </si>
  <si>
    <t>Bohumín - Záblatí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</si>
  <si>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</si>
  <si>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</si>
  <si>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</si>
  <si>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</si>
  <si>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</si>
  <si>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</si>
  <si>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</si>
  <si>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</si>
  <si>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</si>
  <si>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</si>
  <si>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</si>
  <si>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</si>
  <si>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</si>
  <si>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</si>
  <si>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</si>
  <si>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</si>
  <si>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</si>
  <si>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</si>
  <si>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</si>
  <si>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</si>
  <si>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</si>
  <si>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</si>
  <si>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</si>
  <si>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</si>
  <si>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</si>
  <si>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</si>
  <si>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</si>
  <si>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</si>
  <si>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</si>
  <si>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</si>
  <si>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</si>
  <si>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</t>
  </si>
  <si>
    <t>K</t>
  </si>
  <si>
    <t>113106123</t>
  </si>
  <si>
    <t>Rozebrání dlažeb ze zámkových dlaždic komunikací pro pěší ručně</t>
  </si>
  <si>
    <t>m2</t>
  </si>
  <si>
    <t>CS ÚRS 2020 02</t>
  </si>
  <si>
    <t>4</t>
  </si>
  <si>
    <t>-1553688377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</si>
  <si>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</si>
  <si>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</si>
  <si>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</si>
  <si>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chodník</t>
  </si>
  <si>
    <t>46*2</t>
  </si>
  <si>
    <t>113154113</t>
  </si>
  <si>
    <t>Frézování živičného krytu tl 50 mm pruh š 0,5 m pl do 500 m2 bez překážek v trase</t>
  </si>
  <si>
    <t>1785425153</t>
  </si>
  <si>
    <t>Frézování živičného podkladu nebo krytu s naložením na dopravní prostředek plochy do 500 m2 bez překážek v trase pruhu šířky do 0,5 m, tloušťky vrstvy 50 mm</t>
  </si>
  <si>
    <t>cesta</t>
  </si>
  <si>
    <t>3,5*48</t>
  </si>
  <si>
    <t>BUS</t>
  </si>
  <si>
    <t>3*36</t>
  </si>
  <si>
    <t>Součet</t>
  </si>
  <si>
    <t>113201112</t>
  </si>
  <si>
    <t>Vytrhání obrub silničních ležatých</t>
  </si>
  <si>
    <t>m</t>
  </si>
  <si>
    <t>-932184867</t>
  </si>
  <si>
    <t>Vytrhání obrub s vybouráním lože, s přemístěním hmot na skládku na vzdálenost do 3 m nebo s naložením na dopravní prostředek silničních ležatých</t>
  </si>
  <si>
    <t>podel silnice</t>
  </si>
  <si>
    <t>46</t>
  </si>
  <si>
    <t>5</t>
  </si>
  <si>
    <t>113203111</t>
  </si>
  <si>
    <t>Vytrhání obrub z dlažebních kostek</t>
  </si>
  <si>
    <t>-1617006784</t>
  </si>
  <si>
    <t>Vytrhání obrub s vybouráním lože, s přemístěním hmot na skládku na vzdálenost do 3 m nebo s naložením na dopravní prostředek z dlažebních kostek</t>
  </si>
  <si>
    <t>přídlažba žul. kostky</t>
  </si>
  <si>
    <t>2*46</t>
  </si>
  <si>
    <t>25</t>
  </si>
  <si>
    <t>115101201</t>
  </si>
  <si>
    <t>Čerpání vody na dopravní výšku do 10 m průměrný přítok do 500 l/min</t>
  </si>
  <si>
    <t>hod</t>
  </si>
  <si>
    <t>762776789</t>
  </si>
  <si>
    <t>Čerpání vody na dopravní výšku do 10 m s uvažovaným průměrným přítokem do 500 l/min</t>
  </si>
  <si>
    <t>26</t>
  </si>
  <si>
    <t>115101301</t>
  </si>
  <si>
    <t>Pohotovost čerpací soupravy pro dopravní výšku do 10 m přítok do 500 l/min</t>
  </si>
  <si>
    <t>den</t>
  </si>
  <si>
    <t>413371271</t>
  </si>
  <si>
    <t>Pohotovost záložní čerpací soupravy pro dopravní výšku do 10 m s uvažovaným průměrným přítokem do 500 l/min</t>
  </si>
  <si>
    <t>9</t>
  </si>
  <si>
    <t>132212111</t>
  </si>
  <si>
    <t>Hloubení rýh š do 800 mm v soudržných horninách třídy těžitelnosti I, skupiny 3 ručně</t>
  </si>
  <si>
    <t>m3</t>
  </si>
  <si>
    <t>-1266927956</t>
  </si>
  <si>
    <t>Hloubení rýh šířky do 800 mm ručně zapažených i nezapažených, s urovnáním dna do předepsaného profilu a spádu v hornině třídy těžitelnosti I skupiny 3 soudržných</t>
  </si>
  <si>
    <t>napojení na šachty</t>
  </si>
  <si>
    <t>(1,5*1,65*1,7)*2</t>
  </si>
  <si>
    <t>8</t>
  </si>
  <si>
    <t>132351104</t>
  </si>
  <si>
    <t>Hloubení rýh nezapažených  š do 800 mm v hornině třídy těžitelnosti II, skupiny 4 objem přes 100 m3 strojně</t>
  </si>
  <si>
    <t>-2011449093</t>
  </si>
  <si>
    <t>Hloubení nezapažených rýh šířky do 800 mm strojně s urovnáním dna do předepsaného profilu a spádu v hornině třídy těžitelnosti II skupiny 4 přes 100 m3</t>
  </si>
  <si>
    <t>kanalizace</t>
  </si>
  <si>
    <t>46*1,65*1,7</t>
  </si>
  <si>
    <t>12</t>
  </si>
  <si>
    <t>151101101</t>
  </si>
  <si>
    <t>Zřízení příložného pažení a rozepření stěn rýh hl do 2 m</t>
  </si>
  <si>
    <t>-1926996706</t>
  </si>
  <si>
    <t>Zřízení pažení a rozepření stěn rýh pro podzemní vedení příložné pro jakoukoliv mezerovitost, hloubky do 2 m</t>
  </si>
  <si>
    <t>čela výkopu</t>
  </si>
  <si>
    <t>1,65*1,7*2</t>
  </si>
  <si>
    <t>13</t>
  </si>
  <si>
    <t>151101111</t>
  </si>
  <si>
    <t>Odstranění příložného pažení a rozepření stěn rýh hl do 2 m</t>
  </si>
  <si>
    <t>857772740</t>
  </si>
  <si>
    <t>Odstranění pažení a rozepření stěn rýh pro podzemní vedení s uložením materiálu na vzdálenost do 3 m od kraje výkopu příložné, hloubky do 2 m</t>
  </si>
  <si>
    <t>10</t>
  </si>
  <si>
    <t>151811132</t>
  </si>
  <si>
    <t>Osazení pažicího boxu hl výkopu do 4 m š do 2,5 m</t>
  </si>
  <si>
    <t>1113369316</t>
  </si>
  <si>
    <t>Zřízení pažicích boxů pro pažení a rozepření stěn rýh podzemního vedení hloubka výkopu do 4 m, šířka přes 1,2 do 2,5 m</t>
  </si>
  <si>
    <t>46*1,7*2</t>
  </si>
  <si>
    <t>11</t>
  </si>
  <si>
    <t>151811232</t>
  </si>
  <si>
    <t>Odstranění pažicího boxu hl výkopu do 4 m š do 2,5 m</t>
  </si>
  <si>
    <t>-795987748</t>
  </si>
  <si>
    <t>Odstranění pažicích boxů pro pažení a rozepření stěn rýh podzemního vedení hloubka výkopu do 4 m, šířka přes 1,2 do 2,5 m</t>
  </si>
  <si>
    <t>14</t>
  </si>
  <si>
    <t>162751117</t>
  </si>
  <si>
    <t>Vodorovné přemístění do 10000 m výkopku/sypaniny z horniny třídy těžitelnosti I, skupiny 1 až 3</t>
  </si>
  <si>
    <t>265406993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</si>
  <si>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</si>
  <si>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20</t>
  </si>
  <si>
    <t>171201231</t>
  </si>
  <si>
    <t>Poplatek za uložení zeminy a kamení na recyklační skládce (skládkovné) kód odpadu 17 05 04</t>
  </si>
  <si>
    <t>t</t>
  </si>
  <si>
    <t>1467722872</t>
  </si>
  <si>
    <t>Poplatek za uložení stavebního odpadu na recyklační skládce (skládkovné) zeminy a kamení zatříděného do Katalogu odpadů pod kódem 17 05 04</t>
  </si>
  <si>
    <t>137,445*2 'Přepočtené koeficientem množství</t>
  </si>
  <si>
    <t>19</t>
  </si>
  <si>
    <t>171251201</t>
  </si>
  <si>
    <t>Uložení sypaniny na skládky nebo meziskládky</t>
  </si>
  <si>
    <t>293758830</t>
  </si>
  <si>
    <t>Uložení sypaniny na skládky nebo meziskládky bez hutnění s upravením uložené sypaniny do předepsaného tvaru</t>
  </si>
  <si>
    <t>16</t>
  </si>
  <si>
    <t>174151101</t>
  </si>
  <si>
    <t>Zásyp jam, šachet rýh nebo kolem objektů sypaninou se zhutněním</t>
  </si>
  <si>
    <t>-894934101</t>
  </si>
  <si>
    <t>Zásyp sypaninou z jakékoliv horniny strojně s uložením výkopku ve vrstvách se zhutněním jam, šachet, rýh nebo kolem objektů v těchto vykopávkách</t>
  </si>
  <si>
    <t>48*0,8*0,75</t>
  </si>
  <si>
    <t>22</t>
  </si>
  <si>
    <t>M</t>
  </si>
  <si>
    <t>58343959</t>
  </si>
  <si>
    <t>kamenivo drcené hrubé frakce 32/63</t>
  </si>
  <si>
    <t>1617475161</t>
  </si>
  <si>
    <t>28,8*2 'Přepočtené koeficientem množství</t>
  </si>
  <si>
    <t>17</t>
  </si>
  <si>
    <t>175151101</t>
  </si>
  <si>
    <t>Obsypání potrubí strojně sypaninou bez prohození, uloženou do 3 m</t>
  </si>
  <si>
    <t>-1576548892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</si>
  <si>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</si>
  <si>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48*0,8*0,8</t>
  </si>
  <si>
    <t>18</t>
  </si>
  <si>
    <t>58337344</t>
  </si>
  <si>
    <t>štěrkopísek frakce 0/32</t>
  </si>
  <si>
    <t>-1905226123</t>
  </si>
  <si>
    <t>30,72*2 'Přepočtené koeficientem množství</t>
  </si>
  <si>
    <t>Zakládání</t>
  </si>
  <si>
    <t>24</t>
  </si>
  <si>
    <t>211571111</t>
  </si>
  <si>
    <t>Výplň odvodňovacích žeber nebo trativodů štěrkopískem tříděným</t>
  </si>
  <si>
    <t>-1466716736</t>
  </si>
  <si>
    <t>Výplň kamenivem do rýh odvodňovacích žeber nebo trativodů bez zhutnění, s úpravou povrchu výplně štěrkopískem tříděným</t>
  </si>
  <si>
    <t>dno výkopu trativod</t>
  </si>
  <si>
    <t>48*0,3*0,3</t>
  </si>
  <si>
    <t>23</t>
  </si>
  <si>
    <t>212755213</t>
  </si>
  <si>
    <t>Trativody z drenážních trubek plastových flexibilních D 80 mm bez lože</t>
  </si>
  <si>
    <t>-175437195</t>
  </si>
  <si>
    <t>Trativody bez lože z drenážních trubek plastových flexibilních D 80 mm</t>
  </si>
  <si>
    <t>dno výkopu</t>
  </si>
  <si>
    <t>48</t>
  </si>
  <si>
    <t>Vodorovné konstrukce</t>
  </si>
  <si>
    <t>451573111</t>
  </si>
  <si>
    <t>Lože pod potrubí otevřený výkop ze štěrkopísku</t>
  </si>
  <si>
    <t>1524489440</t>
  </si>
  <si>
    <t>Lože pod potrubí, stoky a drobné objekty v otevřeném výkopu z písku a štěrkopísku do 63 mm</t>
  </si>
  <si>
    <t>48*0,8*0,15</t>
  </si>
  <si>
    <t>šachty š103+š104</t>
  </si>
  <si>
    <t>1*1*0,1*2</t>
  </si>
  <si>
    <t>45</t>
  </si>
  <si>
    <t>452311141</t>
  </si>
  <si>
    <t>Podkladní desky z betonu prostého tř. C 16/20 otevřený výkop</t>
  </si>
  <si>
    <t>-362975767</t>
  </si>
  <si>
    <t>Podkladní a zajišťovací konstrukce z betonu prostého v otevřeném výkopu desky pod potrubí, stoky a drobné objekty z betonu tř. C 16/20</t>
  </si>
  <si>
    <t>1*1*0,15*2</t>
  </si>
  <si>
    <t>Komunikace pozemní</t>
  </si>
  <si>
    <t>53</t>
  </si>
  <si>
    <t>564261111</t>
  </si>
  <si>
    <t>Podklad nebo podsyp ze štěrkopísku ŠP tl 200 mm</t>
  </si>
  <si>
    <t>1540563210</t>
  </si>
  <si>
    <t>Podklad nebo podsyp ze štěrkopísku ŠP s rozprostřením, vlhčením a zhutněním, po zhutnění tl. 200 mm</t>
  </si>
  <si>
    <t>52</t>
  </si>
  <si>
    <t>564861111</t>
  </si>
  <si>
    <t>Podklad ze štěrkodrtě ŠD tl 200 mm</t>
  </si>
  <si>
    <t>1233858085</t>
  </si>
  <si>
    <t>Podklad ze štěrkodrti ŠD s rozprostřením a zhutněním, po zhutnění tl. 200 mm</t>
  </si>
  <si>
    <t>56</t>
  </si>
  <si>
    <t>2017284287</t>
  </si>
  <si>
    <t>51</t>
  </si>
  <si>
    <t>565176101</t>
  </si>
  <si>
    <t>Asfaltový beton vrstva podkladní ACP 22 (obalované kamenivo OKH) tl 100 mm š do 1,5 m</t>
  </si>
  <si>
    <t>-977980379</t>
  </si>
  <si>
    <t>Asfaltový beton vrstva podkladní ACP 22 (obalované kamenivo hrubozrnné - OKH) s rozprostřením a zhutněním v pruhu šířky do 1,5 m, po zhutnění tl. 100 mm</t>
  </si>
  <si>
    <t>49</t>
  </si>
  <si>
    <t>577144111</t>
  </si>
  <si>
    <t>Asfaltový beton vrstva obrusná ACO 11 (ABS) tř. I tl 50 mm š do 3 m z nemodifikovaného asfaltu</t>
  </si>
  <si>
    <t>1632493842</t>
  </si>
  <si>
    <t>Asfaltový beton vrstva obrusná ACO 11 (ABS) s rozprostřením a se zhutněním z nemodifikovaného asfaltu v pruhu šířky do 3 m tř. I, po zhutnění tl. 50 mm</t>
  </si>
  <si>
    <t>50</t>
  </si>
  <si>
    <t>577145112</t>
  </si>
  <si>
    <t>Asfaltový beton vrstva ložní ACL 16 (ABH) tl 50 mm š do 3 m z nemodifikovaného asfaltu</t>
  </si>
  <si>
    <t>-1684239156</t>
  </si>
  <si>
    <t>Asfaltový beton vrstva ložní ACL 16 (ABH) s rozprostřením a zhutněním z nemodifikovaného asfaltu v pruhu šířky do 3 m, po zhutnění tl. 50 mm</t>
  </si>
  <si>
    <t>55</t>
  </si>
  <si>
    <t>596211211</t>
  </si>
  <si>
    <t>Kladení zámkové dlažby komunikací pro pěší tl 80 mm skupiny A pl do 100 m2</t>
  </si>
  <si>
    <t>-1594222195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</si>
  <si>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</si>
  <si>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Trubní vedení</t>
  </si>
  <si>
    <t>80001</t>
  </si>
  <si>
    <t>ks</t>
  </si>
  <si>
    <t>-351184501</t>
  </si>
  <si>
    <t>Napojení nového potrubí do stávajících šachtic</t>
  </si>
  <si>
    <t>810441811</t>
  </si>
  <si>
    <t>Bourání stávajícího potrubí z betonu DN přes 400 do 600</t>
  </si>
  <si>
    <t>1335540489</t>
  </si>
  <si>
    <t>Bourání stávajícího potrubí z betonu v otevřeném výkopu DN přes 400 do 600</t>
  </si>
  <si>
    <t>27</t>
  </si>
  <si>
    <t>871420320</t>
  </si>
  <si>
    <t>Montáž kanalizačního potrubí hladkého plnostěnného SN 12 z polypropylenu DN 500</t>
  </si>
  <si>
    <t>-2131499047</t>
  </si>
  <si>
    <t>Montáž kanalizačního potrubí z plastů z polypropylenu PP hladkého plnostěnného SN 12 DN 500</t>
  </si>
  <si>
    <t>PVC-U SN12</t>
  </si>
  <si>
    <t>28</t>
  </si>
  <si>
    <t>28617036</t>
  </si>
  <si>
    <t>trubka kanalizační PP plnostěnná třívrstvá DN 500x3000mm SN12</t>
  </si>
  <si>
    <t>-1295365560</t>
  </si>
  <si>
    <t>46*1,015 'Přepočtené koeficientem množství</t>
  </si>
  <si>
    <t>33</t>
  </si>
  <si>
    <t>892421111</t>
  </si>
  <si>
    <t>Tlaková zkouška vodou potrubí DN 400 nebo 500</t>
  </si>
  <si>
    <t>-12272941</t>
  </si>
  <si>
    <t>Tlakové zkoušky vodou na potrubí DN 400 nebo 500</t>
  </si>
  <si>
    <t>34</t>
  </si>
  <si>
    <t>894411311</t>
  </si>
  <si>
    <t>Osazení betonových nebo železobetonových dílců pro šachty skruží rovných</t>
  </si>
  <si>
    <t>kus</t>
  </si>
  <si>
    <t>1920079096</t>
  </si>
  <si>
    <t>š103</t>
  </si>
  <si>
    <t>š104</t>
  </si>
  <si>
    <t>37</t>
  </si>
  <si>
    <t>59224071</t>
  </si>
  <si>
    <t>skruž betonová DN 1000x250, 100x25x9cm</t>
  </si>
  <si>
    <t>1861071376</t>
  </si>
  <si>
    <t>38</t>
  </si>
  <si>
    <t>59224315</t>
  </si>
  <si>
    <t>deska betonová zákrytová pro kruhové šachty 100/62,5x16,5cm</t>
  </si>
  <si>
    <t>-1190673212</t>
  </si>
  <si>
    <t>š103+š104</t>
  </si>
  <si>
    <t>39</t>
  </si>
  <si>
    <t>59224011</t>
  </si>
  <si>
    <t>prstenec šachtový vyrovnávací betonový 625x100x60mm</t>
  </si>
  <si>
    <t>44109803</t>
  </si>
  <si>
    <t>40</t>
  </si>
  <si>
    <t>59224013</t>
  </si>
  <si>
    <t>prstenec šachtový vyrovnávací betonový 625x100x100mm</t>
  </si>
  <si>
    <t>-1113981860</t>
  </si>
  <si>
    <t>41</t>
  </si>
  <si>
    <t>59224012</t>
  </si>
  <si>
    <t>prstenec šachtový vyrovnávací betonový 625x100x80mm</t>
  </si>
  <si>
    <t>-1848184893</t>
  </si>
  <si>
    <t>35</t>
  </si>
  <si>
    <t>894414111</t>
  </si>
  <si>
    <t>Osazení betonových nebo železobetonových dílců pro šachty skruží základových (dno)</t>
  </si>
  <si>
    <t>1157126679</t>
  </si>
  <si>
    <t>36</t>
  </si>
  <si>
    <t>59224338</t>
  </si>
  <si>
    <t>dno betonové šachty kanalizační přímé 100x80x50cm</t>
  </si>
  <si>
    <t>1388497908</t>
  </si>
  <si>
    <t>42</t>
  </si>
  <si>
    <t>899104112</t>
  </si>
  <si>
    <t>Osazení poklopů litinových nebo ocelových včetně rámů pro třídu zatížení D400, E600</t>
  </si>
  <si>
    <t>739814080</t>
  </si>
  <si>
    <t>Osazení poklopů litinových a ocelových včetně rámů pro třídu zatížení D400, E600</t>
  </si>
  <si>
    <t>43</t>
  </si>
  <si>
    <t>55241402</t>
  </si>
  <si>
    <t>poklop šachtový s rámem DN 600 třída D400 bez odvětrání</t>
  </si>
  <si>
    <t>1175695892</t>
  </si>
  <si>
    <t>47</t>
  </si>
  <si>
    <t>899722113</t>
  </si>
  <si>
    <t>Krytí potrubí z plastů výstražnou fólií z PVC 34cm</t>
  </si>
  <si>
    <t>-1867844909</t>
  </si>
  <si>
    <t>Krytí potrubí z plastů výstražnou fólií z PVC šířky 34 cm</t>
  </si>
  <si>
    <t>Ostatní konstrukce a práce, bourání</t>
  </si>
  <si>
    <t>57</t>
  </si>
  <si>
    <t>916111112</t>
  </si>
  <si>
    <t>Osazení obruby z velkých kostek bez boční opěry do lože z betonu prostého</t>
  </si>
  <si>
    <t>-1561858410</t>
  </si>
  <si>
    <t>Osazení silniční obruby z dlažebních kostek v jedné řadě s ložem tl. přes 50 do 100 mm, s vyplněním a zatřením spár cementovou maltou z velkých kostek bez boční opěry, do lože z betonu prostého</t>
  </si>
  <si>
    <t>54</t>
  </si>
  <si>
    <t>916131113</t>
  </si>
  <si>
    <t>Osazení silničního obrubníku betonového ležatého s boční opěrou do lože z betonu prostého</t>
  </si>
  <si>
    <t>-656375399</t>
  </si>
  <si>
    <t>Osazení silničního obrubníku betonového se zřízením lože, s vyplněním a zatřením spár cementovou maltou ležatého s boční opěrou z betonu prostého, do lože z betonu prostého</t>
  </si>
  <si>
    <t>919735113</t>
  </si>
  <si>
    <t>Řezání stávajícího živičného krytu hl do 150 mm</t>
  </si>
  <si>
    <t>254403597</t>
  </si>
  <si>
    <t>Řezání stávajícího živičného krytu nebo podkladu hloubky přes 100 do 150 mm</t>
  </si>
  <si>
    <t>3,5+50+3,5</t>
  </si>
  <si>
    <t>3+24+3</t>
  </si>
  <si>
    <t>997</t>
  </si>
  <si>
    <t>Přesun sutě</t>
  </si>
  <si>
    <t>6</t>
  </si>
  <si>
    <t>997221571</t>
  </si>
  <si>
    <t>Vodorovná doprava vybouraných hmot do 1 km</t>
  </si>
  <si>
    <t>639066091</t>
  </si>
  <si>
    <t>Vodorovná doprava vybouraných hmot bez naložení, ale se složením a s hrubým urovnáním na vzdálenost do 1 km</t>
  </si>
  <si>
    <t>7</t>
  </si>
  <si>
    <t>997221579</t>
  </si>
  <si>
    <t>Příplatek ZKD 1 km u vodorovné dopravy vybouraných hmot</t>
  </si>
  <si>
    <t>-2112530026</t>
  </si>
  <si>
    <t>Vodorovná doprava vybouraných hmot bez naložení, ale se složením a s hrubým urovnáním na vzdálenost Příplatek k ceně za každý další i započatý 1 km přes 1 km</t>
  </si>
  <si>
    <t>111,78*4 'Přepočtené koeficientem množství</t>
  </si>
  <si>
    <t>30</t>
  </si>
  <si>
    <t>997221862</t>
  </si>
  <si>
    <t>Poplatek za uložení stavebního odpadu na recyklační skládce (skládkovné) z armovaného betonu pod kódem 17 01 01</t>
  </si>
  <si>
    <t>1478458702</t>
  </si>
  <si>
    <t>Poplatek za uložení stavebního odpadu na recyklační skládce (skládkovné) z armovaného betonu zatříděného do Katalogu odpadů pod kódem 17 01 01</t>
  </si>
  <si>
    <t>111,78-31,74</t>
  </si>
  <si>
    <t>32</t>
  </si>
  <si>
    <t>997221875</t>
  </si>
  <si>
    <t>Poplatek za uložení stavebního odpadu na recyklační skládce (skládkovné) asfaltového bez obsahu dehtu zatříděného do Katalogu odpadů pod kódem 17 03 02</t>
  </si>
  <si>
    <t>1048222019</t>
  </si>
  <si>
    <t>276*0,11500</t>
  </si>
  <si>
    <t>998</t>
  </si>
  <si>
    <t>Přesun hmot</t>
  </si>
  <si>
    <t>29</t>
  </si>
  <si>
    <t>998276101</t>
  </si>
  <si>
    <t>Přesun hmot pro trubní vedení z trub z plastických hmot otevřený výkop</t>
  </si>
  <si>
    <t>460776409</t>
  </si>
  <si>
    <t>Přesun hmot pro trubní vedení hloubené z trub z plastických hmot nebo sklolaminátových pro vodovody nebo kanalizace v otevřeném výkopu dopravní vzdálenost do 15 m</t>
  </si>
  <si>
    <t>VRN</t>
  </si>
  <si>
    <t>Vedlejší rozpočtové náklady</t>
  </si>
  <si>
    <t>58</t>
  </si>
  <si>
    <t>VRN1</t>
  </si>
  <si>
    <t>Hutnicí zkoušky – ověření zhutnitelnosti</t>
  </si>
  <si>
    <t>1140503147</t>
  </si>
  <si>
    <t>59</t>
  </si>
  <si>
    <t>VRN2</t>
  </si>
  <si>
    <t>Kontrolní zhutnění zásypu rýhy</t>
  </si>
  <si>
    <t>-171228226</t>
  </si>
  <si>
    <t>60</t>
  </si>
  <si>
    <t>VRN3</t>
  </si>
  <si>
    <t>soubor</t>
  </si>
  <si>
    <t>-107752638</t>
  </si>
  <si>
    <t>Zařízení staveniště</t>
  </si>
  <si>
    <t>VRN4</t>
  </si>
  <si>
    <t>-1028223785</t>
  </si>
  <si>
    <t>Kamerová prohlídka</t>
  </si>
  <si>
    <t>Kamerová prohlídka položeného potrubí s vyhotovením záznamu</t>
  </si>
  <si>
    <t>Geodetické zaměření skutečného provedení stavby</t>
  </si>
  <si>
    <t>VRN5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</si>
</sst>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189" t="s">
        <v>6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19" t="s">
        <v>15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20"/>
      <c r="BE5" s="216" t="s">
        <v>16</v>
      </c>
      <c r="BS5" s="17" t="s">
        <v>7</v>
      </c>
    </row>
    <row r="6" spans="1:74" s="1" customFormat="1" ht="36.950000000000003" customHeight="1">
      <c r="B6" s="20"/>
      <c r="D6" s="26" t="s">
        <v>17</v>
      </c>
      <c r="K6" s="220" t="s">
        <v>18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20"/>
      <c r="BE6" s="217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17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17"/>
      <c r="BS8" s="17" t="s">
        <v>7</v>
      </c>
    </row>
    <row r="9" spans="1:74" s="1" customFormat="1" ht="14.45" customHeight="1">
      <c r="B9" s="20"/>
      <c r="AR9" s="20"/>
      <c r="BE9" s="217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17"/>
      <c r="BS10" s="17" t="s">
        <v>7</v>
      </c>
    </row>
    <row r="11" spans="1:74" s="1" customFormat="1" ht="18.399999999999999" customHeight="1">
      <c r="B11" s="20"/>
      <c r="E11" s="25" t="s">
        <v>28</v>
      </c>
      <c r="AK11" s="27" t="s">
        <v>29</v>
      </c>
      <c r="AN11" s="25" t="s">
        <v>3</v>
      </c>
      <c r="AR11" s="20"/>
      <c r="BE11" s="217"/>
      <c r="BS11" s="17" t="s">
        <v>7</v>
      </c>
    </row>
    <row r="12" spans="1:74" s="1" customFormat="1" ht="6.95" customHeight="1">
      <c r="B12" s="20"/>
      <c r="AR12" s="20"/>
      <c r="BE12" s="217"/>
      <c r="BS12" s="17" t="s">
        <v>7</v>
      </c>
    </row>
    <row r="13" spans="1:74" s="1" customFormat="1" ht="12" customHeight="1">
      <c r="B13" s="20"/>
      <c r="D13" s="27" t="s">
        <v>30</v>
      </c>
      <c r="AK13" s="27" t="s">
        <v>26</v>
      </c>
      <c r="AN13" s="29" t="s">
        <v>31</v>
      </c>
      <c r="AR13" s="20"/>
      <c r="BE13" s="217"/>
      <c r="BS13" s="17" t="s">
        <v>7</v>
      </c>
    </row>
    <row r="14" spans="1:74" ht="12.75">
      <c r="B14" s="20"/>
      <c r="E14" s="221" t="s">
        <v>31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7" t="s">
        <v>29</v>
      </c>
      <c r="AN14" s="29" t="s">
        <v>31</v>
      </c>
      <c r="AR14" s="20"/>
      <c r="BE14" s="217"/>
      <c r="BS14" s="17" t="s">
        <v>7</v>
      </c>
    </row>
    <row r="15" spans="1:74" s="1" customFormat="1" ht="6.95" customHeight="1">
      <c r="B15" s="20"/>
      <c r="AR15" s="20"/>
      <c r="BE15" s="217"/>
      <c r="BS15" s="17" t="s">
        <v>4</v>
      </c>
    </row>
    <row r="16" spans="1:74" s="1" customFormat="1" ht="12" customHeight="1">
      <c r="B16" s="20"/>
      <c r="D16" s="27" t="s">
        <v>32</v>
      </c>
      <c r="AK16" s="27" t="s">
        <v>26</v>
      </c>
      <c r="AN16" s="25" t="s">
        <v>33</v>
      </c>
      <c r="AR16" s="20"/>
      <c r="BE16" s="217"/>
      <c r="BS16" s="17" t="s">
        <v>4</v>
      </c>
    </row>
    <row r="17" spans="1:71" s="1" customFormat="1" ht="18.399999999999999" customHeight="1">
      <c r="B17" s="20"/>
      <c r="E17" s="25" t="s">
        <v>34</v>
      </c>
      <c r="AK17" s="27" t="s">
        <v>29</v>
      </c>
      <c r="AN17" s="25" t="s">
        <v>3</v>
      </c>
      <c r="AR17" s="20"/>
      <c r="BE17" s="217"/>
      <c r="BS17" s="17" t="s">
        <v>35</v>
      </c>
    </row>
    <row r="18" spans="1:71" s="1" customFormat="1" ht="6.95" customHeight="1">
      <c r="B18" s="20"/>
      <c r="AR18" s="20"/>
      <c r="BE18" s="217"/>
      <c r="BS18" s="17" t="s">
        <v>7</v>
      </c>
    </row>
    <row r="19" spans="1:71" s="1" customFormat="1" ht="12" customHeight="1">
      <c r="B19" s="20"/>
      <c r="D19" s="27" t="s">
        <v>36</v>
      </c>
      <c r="AK19" s="27" t="s">
        <v>26</v>
      </c>
      <c r="AN19" s="25" t="s">
        <v>33</v>
      </c>
      <c r="AR19" s="20"/>
      <c r="BE19" s="217"/>
      <c r="BS19" s="17" t="s">
        <v>7</v>
      </c>
    </row>
    <row r="20" spans="1:71" s="1" customFormat="1" ht="18.399999999999999" customHeight="1">
      <c r="B20" s="20"/>
      <c r="E20" s="25" t="s">
        <v>34</v>
      </c>
      <c r="AK20" s="27" t="s">
        <v>29</v>
      </c>
      <c r="AN20" s="25" t="s">
        <v>3</v>
      </c>
      <c r="AR20" s="20"/>
      <c r="BE20" s="217"/>
      <c r="BS20" s="17" t="s">
        <v>35</v>
      </c>
    </row>
    <row r="21" spans="1:71" s="1" customFormat="1" ht="6.95" customHeight="1">
      <c r="B21" s="20"/>
      <c r="AR21" s="20"/>
      <c r="BE21" s="217"/>
    </row>
    <row r="22" spans="1:71" s="1" customFormat="1" ht="12" customHeight="1">
      <c r="B22" s="20"/>
      <c r="D22" s="27" t="s">
        <v>37</v>
      </c>
      <c r="AR22" s="20"/>
      <c r="BE22" s="217"/>
    </row>
    <row r="23" spans="1:71" s="1" customFormat="1" ht="47.25" customHeight="1">
      <c r="B23" s="20"/>
      <c r="E23" s="223" t="s">
        <v>38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20"/>
      <c r="BE23" s="217"/>
    </row>
    <row r="24" spans="1:71" s="1" customFormat="1" ht="6.95" customHeight="1">
      <c r="B24" s="20"/>
      <c r="AR24" s="20"/>
      <c r="BE24" s="21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17"/>
    </row>
    <row r="26" spans="1:71" s="2" customFormat="1" ht="25.9" customHeight="1">
      <c r="A26" s="32"/>
      <c r="B26" s="33"/>
      <c r="C26" s="32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ROUND(AG54,2)</f>
        <v>0</v>
      </c>
      <c r="AL26" s="225"/>
      <c r="AM26" s="225"/>
      <c r="AN26" s="225"/>
      <c r="AO26" s="225"/>
      <c r="AP26" s="32"/>
      <c r="AQ26" s="32"/>
      <c r="AR26" s="33"/>
      <c r="BE26" s="21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1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26" t="s">
        <v>40</v>
      </c>
      <c r="M28" s="226"/>
      <c r="N28" s="226"/>
      <c r="O28" s="226"/>
      <c r="P28" s="226"/>
      <c r="Q28" s="32"/>
      <c r="R28" s="32"/>
      <c r="S28" s="32"/>
      <c r="T28" s="32"/>
      <c r="U28" s="32"/>
      <c r="V28" s="32"/>
      <c r="W28" s="226" t="s">
        <v>41</v>
      </c>
      <c r="X28" s="226"/>
      <c r="Y28" s="226"/>
      <c r="Z28" s="226"/>
      <c r="AA28" s="226"/>
      <c r="AB28" s="226"/>
      <c r="AC28" s="226"/>
      <c r="AD28" s="226"/>
      <c r="AE28" s="226"/>
      <c r="AF28" s="32"/>
      <c r="AG28" s="32"/>
      <c r="AH28" s="32"/>
      <c r="AI28" s="32"/>
      <c r="AJ28" s="32"/>
      <c r="AK28" s="226" t="s">
        <v>42</v>
      </c>
      <c r="AL28" s="226"/>
      <c r="AM28" s="226"/>
      <c r="AN28" s="226"/>
      <c r="AO28" s="226"/>
      <c r="AP28" s="32"/>
      <c r="AQ28" s="32"/>
      <c r="AR28" s="33"/>
      <c r="BE28" s="217"/>
    </row>
    <row r="29" spans="1:71" s="3" customFormat="1" ht="14.45" customHeight="1">
      <c r="B29" s="37"/>
      <c r="D29" s="27" t="s">
        <v>43</v>
      </c>
      <c r="F29" s="27" t="s">
        <v>44</v>
      </c>
      <c r="L29" s="211">
        <v>0.21</v>
      </c>
      <c r="M29" s="210"/>
      <c r="N29" s="210"/>
      <c r="O29" s="210"/>
      <c r="P29" s="210"/>
      <c r="W29" s="209">
        <f>ROUND(AZ54, 2)</f>
        <v>0</v>
      </c>
      <c r="X29" s="210"/>
      <c r="Y29" s="210"/>
      <c r="Z29" s="210"/>
      <c r="AA29" s="210"/>
      <c r="AB29" s="210"/>
      <c r="AC29" s="210"/>
      <c r="AD29" s="210"/>
      <c r="AE29" s="210"/>
      <c r="AK29" s="209">
        <f>ROUND(AV54, 2)</f>
        <v>0</v>
      </c>
      <c r="AL29" s="210"/>
      <c r="AM29" s="210"/>
      <c r="AN29" s="210"/>
      <c r="AO29" s="210"/>
      <c r="AR29" s="37"/>
      <c r="BE29" s="218"/>
    </row>
    <row r="30" spans="1:71" s="3" customFormat="1" ht="14.45" customHeight="1">
      <c r="B30" s="37"/>
      <c r="F30" s="27" t="s">
        <v>45</v>
      </c>
      <c r="L30" s="211">
        <v>0.15</v>
      </c>
      <c r="M30" s="210"/>
      <c r="N30" s="210"/>
      <c r="O30" s="210"/>
      <c r="P30" s="210"/>
      <c r="W30" s="209">
        <f>ROUND(BA54, 2)</f>
        <v>0</v>
      </c>
      <c r="X30" s="210"/>
      <c r="Y30" s="210"/>
      <c r="Z30" s="210"/>
      <c r="AA30" s="210"/>
      <c r="AB30" s="210"/>
      <c r="AC30" s="210"/>
      <c r="AD30" s="210"/>
      <c r="AE30" s="210"/>
      <c r="AK30" s="209">
        <f>ROUND(AW54, 2)</f>
        <v>0</v>
      </c>
      <c r="AL30" s="210"/>
      <c r="AM30" s="210"/>
      <c r="AN30" s="210"/>
      <c r="AO30" s="210"/>
      <c r="AR30" s="37"/>
      <c r="BE30" s="218"/>
    </row>
    <row r="31" spans="1:71" s="3" customFormat="1" ht="14.45" hidden="1" customHeight="1">
      <c r="B31" s="37"/>
      <c r="F31" s="27" t="s">
        <v>46</v>
      </c>
      <c r="L31" s="211">
        <v>0.21</v>
      </c>
      <c r="M31" s="210"/>
      <c r="N31" s="210"/>
      <c r="O31" s="210"/>
      <c r="P31" s="210"/>
      <c r="W31" s="209">
        <f>ROUND(BB54, 2)</f>
        <v>0</v>
      </c>
      <c r="X31" s="210"/>
      <c r="Y31" s="210"/>
      <c r="Z31" s="210"/>
      <c r="AA31" s="210"/>
      <c r="AB31" s="210"/>
      <c r="AC31" s="210"/>
      <c r="AD31" s="210"/>
      <c r="AE31" s="210"/>
      <c r="AK31" s="209">
        <v>0</v>
      </c>
      <c r="AL31" s="210"/>
      <c r="AM31" s="210"/>
      <c r="AN31" s="210"/>
      <c r="AO31" s="210"/>
      <c r="AR31" s="37"/>
      <c r="BE31" s="218"/>
    </row>
    <row r="32" spans="1:71" s="3" customFormat="1" ht="14.45" hidden="1" customHeight="1">
      <c r="B32" s="37"/>
      <c r="F32" s="27" t="s">
        <v>47</v>
      </c>
      <c r="L32" s="211">
        <v>0.15</v>
      </c>
      <c r="M32" s="210"/>
      <c r="N32" s="210"/>
      <c r="O32" s="210"/>
      <c r="P32" s="210"/>
      <c r="W32" s="209">
        <f>ROUND(BC54, 2)</f>
        <v>0</v>
      </c>
      <c r="X32" s="210"/>
      <c r="Y32" s="210"/>
      <c r="Z32" s="210"/>
      <c r="AA32" s="210"/>
      <c r="AB32" s="210"/>
      <c r="AC32" s="210"/>
      <c r="AD32" s="210"/>
      <c r="AE32" s="210"/>
      <c r="AK32" s="209">
        <v>0</v>
      </c>
      <c r="AL32" s="210"/>
      <c r="AM32" s="210"/>
      <c r="AN32" s="210"/>
      <c r="AO32" s="210"/>
      <c r="AR32" s="37"/>
      <c r="BE32" s="218"/>
    </row>
    <row r="33" spans="1:57" s="3" customFormat="1" ht="14.45" hidden="1" customHeight="1">
      <c r="B33" s="37"/>
      <c r="F33" s="27" t="s">
        <v>48</v>
      </c>
      <c r="L33" s="211">
        <v>0</v>
      </c>
      <c r="M33" s="210"/>
      <c r="N33" s="210"/>
      <c r="O33" s="210"/>
      <c r="P33" s="210"/>
      <c r="W33" s="209">
        <f>ROUND(BD54, 2)</f>
        <v>0</v>
      </c>
      <c r="X33" s="210"/>
      <c r="Y33" s="210"/>
      <c r="Z33" s="210"/>
      <c r="AA33" s="210"/>
      <c r="AB33" s="210"/>
      <c r="AC33" s="210"/>
      <c r="AD33" s="210"/>
      <c r="AE33" s="210"/>
      <c r="AK33" s="209">
        <v>0</v>
      </c>
      <c r="AL33" s="210"/>
      <c r="AM33" s="210"/>
      <c r="AN33" s="210"/>
      <c r="AO33" s="210"/>
      <c r="AR33" s="3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" customHeight="1">
      <c r="A35" s="32"/>
      <c r="B35" s="33"/>
      <c r="C35" s="38"/>
      <c r="D35" s="39" t="s">
        <v>49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50</v>
      </c>
      <c r="U35" s="40"/>
      <c r="V35" s="40"/>
      <c r="W35" s="40"/>
      <c r="X35" s="212" t="s">
        <v>51</v>
      </c>
      <c r="Y35" s="213"/>
      <c r="Z35" s="213"/>
      <c r="AA35" s="213"/>
      <c r="AB35" s="213"/>
      <c r="AC35" s="40"/>
      <c r="AD35" s="40"/>
      <c r="AE35" s="40"/>
      <c r="AF35" s="40"/>
      <c r="AG35" s="40"/>
      <c r="AH35" s="40"/>
      <c r="AI35" s="40"/>
      <c r="AJ35" s="40"/>
      <c r="AK35" s="214">
        <f>SUM(AK26:AK33)</f>
        <v>0</v>
      </c>
      <c r="AL35" s="213"/>
      <c r="AM35" s="213"/>
      <c r="AN35" s="213"/>
      <c r="AO35" s="215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5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5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5" customHeight="1">
      <c r="A42" s="32"/>
      <c r="B42" s="33"/>
      <c r="C42" s="21" t="s">
        <v>52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5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1</v>
      </c>
      <c r="AR44" s="46"/>
    </row>
    <row r="45" spans="1:57" s="5" customFormat="1" ht="36.950000000000003" customHeight="1">
      <c r="B45" s="47"/>
      <c r="C45" s="48" t="s">
        <v>17</v>
      </c>
      <c r="L45" s="200" t="str">
        <f>K6</f>
        <v>Obnova kanalizačního řadu ul.Bezručova - Bohumín - Záblatí</v>
      </c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R45" s="47"/>
    </row>
    <row r="46" spans="1:57" s="2" customFormat="1" ht="6.95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02" t="str">
        <f>IF(AN8= "","",AN8)</f>
        <v>12. 5. 2021</v>
      </c>
      <c r="AN47" s="202"/>
      <c r="AO47" s="32"/>
      <c r="AP47" s="32"/>
      <c r="AQ47" s="32"/>
      <c r="AR47" s="33"/>
      <c r="BE47" s="32"/>
    </row>
    <row r="48" spans="1:57" s="2" customFormat="1" ht="6.95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2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>Město Bohumín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32</v>
      </c>
      <c r="AJ49" s="32"/>
      <c r="AK49" s="32"/>
      <c r="AL49" s="32"/>
      <c r="AM49" s="203" t="str">
        <f>IF(E17="","",E17)</f>
        <v>KB projekt Aqua s.r.o.</v>
      </c>
      <c r="AN49" s="204"/>
      <c r="AO49" s="204"/>
      <c r="AP49" s="204"/>
      <c r="AQ49" s="32"/>
      <c r="AR49" s="33"/>
      <c r="AS49" s="205" t="s">
        <v>53</v>
      </c>
      <c r="AT49" s="206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2" customHeight="1">
      <c r="A50" s="32"/>
      <c r="B50" s="33"/>
      <c r="C50" s="27" t="s">
        <v>30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36</v>
      </c>
      <c r="AJ50" s="32"/>
      <c r="AK50" s="32"/>
      <c r="AL50" s="32"/>
      <c r="AM50" s="203" t="str">
        <f>IF(E20="","",E20)</f>
        <v>KB projekt Aqua s.r.o.</v>
      </c>
      <c r="AN50" s="204"/>
      <c r="AO50" s="204"/>
      <c r="AP50" s="204"/>
      <c r="AQ50" s="32"/>
      <c r="AR50" s="33"/>
      <c r="AS50" s="207"/>
      <c r="AT50" s="208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9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07"/>
      <c r="AT51" s="208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191" t="s">
        <v>54</v>
      </c>
      <c r="D52" s="192"/>
      <c r="E52" s="192"/>
      <c r="F52" s="192"/>
      <c r="G52" s="192"/>
      <c r="H52" s="55"/>
      <c r="I52" s="193" t="s">
        <v>55</v>
      </c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4" t="s">
        <v>56</v>
      </c>
      <c r="AH52" s="192"/>
      <c r="AI52" s="192"/>
      <c r="AJ52" s="192"/>
      <c r="AK52" s="192"/>
      <c r="AL52" s="192"/>
      <c r="AM52" s="192"/>
      <c r="AN52" s="193" t="s">
        <v>57</v>
      </c>
      <c r="AO52" s="192"/>
      <c r="AP52" s="192"/>
      <c r="AQ52" s="56" t="s">
        <v>58</v>
      </c>
      <c r="AR52" s="33"/>
      <c r="AS52" s="57" t="s">
        <v>59</v>
      </c>
      <c r="AT52" s="58" t="s">
        <v>60</v>
      </c>
      <c r="AU52" s="58" t="s">
        <v>61</v>
      </c>
      <c r="AV52" s="58" t="s">
        <v>62</v>
      </c>
      <c r="AW52" s="58" t="s">
        <v>63</v>
      </c>
      <c r="AX52" s="58" t="s">
        <v>64</v>
      </c>
      <c r="AY52" s="58" t="s">
        <v>65</v>
      </c>
      <c r="AZ52" s="58" t="s">
        <v>66</v>
      </c>
      <c r="BA52" s="58" t="s">
        <v>67</v>
      </c>
      <c r="BB52" s="58" t="s">
        <v>68</v>
      </c>
      <c r="BC52" s="58" t="s">
        <v>69</v>
      </c>
      <c r="BD52" s="59" t="s">
        <v>70</v>
      </c>
      <c r="BE52" s="32"/>
    </row>
    <row r="53" spans="1:91" s="2" customFormat="1" ht="10.9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50000000000003" customHeight="1">
      <c r="B54" s="63"/>
      <c r="C54" s="64" t="s">
        <v>71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198">
        <f>ROUND(AG55,2)</f>
        <v>0</v>
      </c>
      <c r="AH54" s="198"/>
      <c r="AI54" s="198"/>
      <c r="AJ54" s="198"/>
      <c r="AK54" s="198"/>
      <c r="AL54" s="198"/>
      <c r="AM54" s="198"/>
      <c r="AN54" s="199">
        <f>SUM(AG54,AT54)</f>
        <v>0</v>
      </c>
      <c r="AO54" s="199"/>
      <c r="AP54" s="199"/>
      <c r="AQ54" s="67" t="s">
        <v>3</v>
      </c>
      <c r="AR54" s="63"/>
      <c r="AS54" s="68">
        <f>ROUND(AS55,2)</f>
        <v>0</v>
      </c>
      <c r="AT54" s="69">
        <f>ROUND(SUM(AV54:AW54),2)</f>
        <v>0</v>
      </c>
      <c r="AU54" s="70">
        <f>ROUND(AU55,5)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ROUND(AZ55,2)</f>
        <v>0</v>
      </c>
      <c r="BA54" s="69">
        <f>ROUND(BA55,2)</f>
        <v>0</v>
      </c>
      <c r="BB54" s="69">
        <f>ROUND(BB55,2)</f>
        <v>0</v>
      </c>
      <c r="BC54" s="69">
        <f>ROUND(BC55,2)</f>
        <v>0</v>
      </c>
      <c r="BD54" s="71">
        <f>ROUND(BD55,2)</f>
        <v>0</v>
      </c>
      <c r="BS54" s="72" t="s">
        <v>72</v>
      </c>
      <c r="BT54" s="72" t="s">
        <v>73</v>
      </c>
      <c r="BU54" s="73" t="s">
        <v>74</v>
      </c>
      <c r="BV54" s="72" t="s">
        <v>75</v>
      </c>
      <c r="BW54" s="72" t="s">
        <v>5</v>
      </c>
      <c r="BX54" s="72" t="s">
        <v>76</v>
      </c>
      <c r="CL54" s="72" t="s">
        <v>3</v>
      </c>
    </row>
    <row r="55" spans="1:91" s="7" customFormat="1" ht="16.5" customHeight="1">
      <c r="A55" s="74" t="s">
        <v>77</v>
      </c>
      <c r="B55" s="75"/>
      <c r="C55" s="76"/>
      <c r="D55" s="197" t="s">
        <v>78</v>
      </c>
      <c r="E55" s="197"/>
      <c r="F55" s="197"/>
      <c r="G55" s="197"/>
      <c r="H55" s="197"/>
      <c r="I55" s="77"/>
      <c r="J55" s="197" t="s">
        <v>79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5">
        <f>'SO 01 - Oprava kanalizace'!J30</f>
        <v>0</v>
      </c>
      <c r="AH55" s="196"/>
      <c r="AI55" s="196"/>
      <c r="AJ55" s="196"/>
      <c r="AK55" s="196"/>
      <c r="AL55" s="196"/>
      <c r="AM55" s="196"/>
      <c r="AN55" s="195">
        <f>SUM(AG55,AT55)</f>
        <v>0</v>
      </c>
      <c r="AO55" s="196"/>
      <c r="AP55" s="196"/>
      <c r="AQ55" s="78" t="s">
        <v>80</v>
      </c>
      <c r="AR55" s="75"/>
      <c r="AS55" s="79">
        <v>0</v>
      </c>
      <c r="AT55" s="80">
        <f>ROUND(SUM(AV55:AW55),2)</f>
        <v>0</v>
      </c>
      <c r="AU55" s="81">
        <f>'SO 01 - Oprava kanalizace'!P89</f>
        <v>0</v>
      </c>
      <c r="AV55" s="80">
        <f>'SO 01 - Oprava kanalizace'!J33</f>
        <v>0</v>
      </c>
      <c r="AW55" s="80">
        <f>'SO 01 - Oprava kanalizace'!J34</f>
        <v>0</v>
      </c>
      <c r="AX55" s="80">
        <f>'SO 01 - Oprava kanalizace'!J35</f>
        <v>0</v>
      </c>
      <c r="AY55" s="80">
        <f>'SO 01 - Oprava kanalizace'!J36</f>
        <v>0</v>
      </c>
      <c r="AZ55" s="80">
        <f>'SO 01 - Oprava kanalizace'!F33</f>
        <v>0</v>
      </c>
      <c r="BA55" s="80">
        <f>'SO 01 - Oprava kanalizace'!F34</f>
        <v>0</v>
      </c>
      <c r="BB55" s="80">
        <f>'SO 01 - Oprava kanalizace'!F35</f>
        <v>0</v>
      </c>
      <c r="BC55" s="80">
        <f>'SO 01 - Oprava kanalizace'!F36</f>
        <v>0</v>
      </c>
      <c r="BD55" s="82">
        <f>'SO 01 - Oprava kanalizace'!F37</f>
        <v>0</v>
      </c>
      <c r="BT55" s="83" t="s">
        <v>15</v>
      </c>
      <c r="BV55" s="83" t="s">
        <v>75</v>
      </c>
      <c r="BW55" s="83" t="s">
        <v>81</v>
      </c>
      <c r="BX55" s="83" t="s">
        <v>5</v>
      </c>
      <c r="CL55" s="83" t="s">
        <v>3</v>
      </c>
      <c r="CM55" s="83" t="s">
        <v>82</v>
      </c>
    </row>
    <row r="56" spans="1:91" s="2" customFormat="1" ht="30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3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1" s="2" customFormat="1" ht="6.95" customHeight="1">
      <c r="A57" s="32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 01 - Oprava kanaliz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3"/>
  <sheetViews>
    <sheetView showGridLines="0" tabSelected="1" topLeftCell="A210" workbookViewId="0">
      <selection activeCell="F329" sqref="F32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6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7" t="s">
        <v>81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1:46" s="1" customFormat="1" ht="24.95" hidden="1" customHeight="1">
      <c r="B4" s="20"/>
      <c r="D4" s="21" t="s">
        <v>83</v>
      </c>
      <c r="L4" s="20"/>
      <c r="M4" s="84" t="s">
        <v>11</v>
      </c>
      <c r="AT4" s="17" t="s">
        <v>4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17</v>
      </c>
      <c r="L6" s="20"/>
    </row>
    <row r="7" spans="1:46" s="1" customFormat="1" ht="16.5" hidden="1" customHeight="1">
      <c r="B7" s="20"/>
      <c r="E7" s="228" t="str">
        <f>'Rekapitulace stavby'!K6</f>
        <v>Obnova kanalizačního řadu ul.Bezručova - Bohumín - Záblatí</v>
      </c>
      <c r="F7" s="229"/>
      <c r="G7" s="229"/>
      <c r="H7" s="229"/>
      <c r="L7" s="20"/>
    </row>
    <row r="8" spans="1:46" s="2" customFormat="1" ht="12" hidden="1" customHeight="1">
      <c r="A8" s="32"/>
      <c r="B8" s="33"/>
      <c r="C8" s="32"/>
      <c r="D8" s="27" t="s">
        <v>84</v>
      </c>
      <c r="E8" s="32"/>
      <c r="F8" s="32"/>
      <c r="G8" s="32"/>
      <c r="H8" s="32"/>
      <c r="I8" s="32"/>
      <c r="J8" s="32"/>
      <c r="K8" s="32"/>
      <c r="L8" s="8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0" t="s">
        <v>85</v>
      </c>
      <c r="F9" s="227"/>
      <c r="G9" s="227"/>
      <c r="H9" s="227"/>
      <c r="I9" s="32"/>
      <c r="J9" s="32"/>
      <c r="K9" s="32"/>
      <c r="L9" s="85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85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27" t="s">
        <v>20</v>
      </c>
      <c r="J11" s="25" t="s">
        <v>3</v>
      </c>
      <c r="K11" s="32"/>
      <c r="L11" s="85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86</v>
      </c>
      <c r="G12" s="32"/>
      <c r="H12" s="32"/>
      <c r="I12" s="27" t="s">
        <v>23</v>
      </c>
      <c r="J12" s="50" t="str">
        <f>'Rekapitulace stavby'!AN8</f>
        <v>12. 5. 2021</v>
      </c>
      <c r="K12" s="32"/>
      <c r="L12" s="85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85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27</v>
      </c>
      <c r="K14" s="32"/>
      <c r="L14" s="85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28</v>
      </c>
      <c r="F15" s="32"/>
      <c r="G15" s="32"/>
      <c r="H15" s="32"/>
      <c r="I15" s="27" t="s">
        <v>29</v>
      </c>
      <c r="J15" s="25" t="s">
        <v>3</v>
      </c>
      <c r="K15" s="32"/>
      <c r="L15" s="85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85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85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30" t="str">
        <f>'Rekapitulace stavby'!E14</f>
        <v>Vyplň údaj</v>
      </c>
      <c r="F18" s="219"/>
      <c r="G18" s="219"/>
      <c r="H18" s="219"/>
      <c r="I18" s="27" t="s">
        <v>29</v>
      </c>
      <c r="J18" s="28" t="str">
        <f>'Rekapitulace stavby'!AN14</f>
        <v>Vyplň údaj</v>
      </c>
      <c r="K18" s="32"/>
      <c r="L18" s="85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85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26</v>
      </c>
      <c r="J20" s="25" t="s">
        <v>33</v>
      </c>
      <c r="K20" s="32"/>
      <c r="L20" s="85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29</v>
      </c>
      <c r="J21" s="25" t="s">
        <v>3</v>
      </c>
      <c r="K21" s="32"/>
      <c r="L21" s="85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85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36</v>
      </c>
      <c r="E23" s="32"/>
      <c r="F23" s="32"/>
      <c r="G23" s="32"/>
      <c r="H23" s="32"/>
      <c r="I23" s="27" t="s">
        <v>26</v>
      </c>
      <c r="J23" s="25" t="s">
        <v>33</v>
      </c>
      <c r="K23" s="32"/>
      <c r="L23" s="85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27" t="s">
        <v>29</v>
      </c>
      <c r="J24" s="25" t="s">
        <v>3</v>
      </c>
      <c r="K24" s="32"/>
      <c r="L24" s="85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85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37</v>
      </c>
      <c r="E26" s="32"/>
      <c r="F26" s="32"/>
      <c r="G26" s="32"/>
      <c r="H26" s="32"/>
      <c r="I26" s="32"/>
      <c r="J26" s="32"/>
      <c r="K26" s="32"/>
      <c r="L26" s="85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86"/>
      <c r="B27" s="87"/>
      <c r="C27" s="86"/>
      <c r="D27" s="86"/>
      <c r="E27" s="223" t="s">
        <v>3</v>
      </c>
      <c r="F27" s="223"/>
      <c r="G27" s="223"/>
      <c r="H27" s="223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85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1"/>
      <c r="E29" s="61"/>
      <c r="F29" s="61"/>
      <c r="G29" s="61"/>
      <c r="H29" s="61"/>
      <c r="I29" s="61"/>
      <c r="J29" s="61"/>
      <c r="K29" s="61"/>
      <c r="L29" s="85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89" t="s">
        <v>39</v>
      </c>
      <c r="E30" s="32"/>
      <c r="F30" s="32"/>
      <c r="G30" s="32"/>
      <c r="H30" s="32"/>
      <c r="I30" s="32"/>
      <c r="J30" s="66">
        <f>ROUND(J89, 2)</f>
        <v>0</v>
      </c>
      <c r="K30" s="32"/>
      <c r="L30" s="85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1"/>
      <c r="E31" s="61"/>
      <c r="F31" s="61"/>
      <c r="G31" s="61"/>
      <c r="H31" s="61"/>
      <c r="I31" s="61"/>
      <c r="J31" s="61"/>
      <c r="K31" s="61"/>
      <c r="L31" s="85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41</v>
      </c>
      <c r="G32" s="32"/>
      <c r="H32" s="32"/>
      <c r="I32" s="36" t="s">
        <v>40</v>
      </c>
      <c r="J32" s="36" t="s">
        <v>42</v>
      </c>
      <c r="K32" s="32"/>
      <c r="L32" s="85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0" t="s">
        <v>43</v>
      </c>
      <c r="E33" s="27" t="s">
        <v>44</v>
      </c>
      <c r="F33" s="91">
        <f>ROUND((SUM(BE89:BE322)),  2)</f>
        <v>0</v>
      </c>
      <c r="G33" s="32"/>
      <c r="H33" s="32"/>
      <c r="I33" s="92">
        <v>0.21</v>
      </c>
      <c r="J33" s="91">
        <f>ROUND(((SUM(BE89:BE322))*I33),  2)</f>
        <v>0</v>
      </c>
      <c r="K33" s="32"/>
      <c r="L33" s="85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45</v>
      </c>
      <c r="F34" s="91">
        <f>ROUND((SUM(BF89:BF322)),  2)</f>
        <v>0</v>
      </c>
      <c r="G34" s="32"/>
      <c r="H34" s="32"/>
      <c r="I34" s="92">
        <v>0.15</v>
      </c>
      <c r="J34" s="91">
        <f>ROUND(((SUM(BF89:BF322))*I34),  2)</f>
        <v>0</v>
      </c>
      <c r="K34" s="32"/>
      <c r="L34" s="85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46</v>
      </c>
      <c r="F35" s="91">
        <f>ROUND((SUM(BG89:BG322)),  2)</f>
        <v>0</v>
      </c>
      <c r="G35" s="32"/>
      <c r="H35" s="32"/>
      <c r="I35" s="92">
        <v>0.21</v>
      </c>
      <c r="J35" s="91">
        <f>0</f>
        <v>0</v>
      </c>
      <c r="K35" s="32"/>
      <c r="L35" s="85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47</v>
      </c>
      <c r="F36" s="91">
        <f>ROUND((SUM(BH89:BH322)),  2)</f>
        <v>0</v>
      </c>
      <c r="G36" s="32"/>
      <c r="H36" s="32"/>
      <c r="I36" s="92">
        <v>0.15</v>
      </c>
      <c r="J36" s="91">
        <f>0</f>
        <v>0</v>
      </c>
      <c r="K36" s="32"/>
      <c r="L36" s="85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48</v>
      </c>
      <c r="F37" s="91">
        <f>ROUND((SUM(BI89:BI322)),  2)</f>
        <v>0</v>
      </c>
      <c r="G37" s="32"/>
      <c r="H37" s="32"/>
      <c r="I37" s="92">
        <v>0</v>
      </c>
      <c r="J37" s="91">
        <f>0</f>
        <v>0</v>
      </c>
      <c r="K37" s="32"/>
      <c r="L37" s="85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85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93"/>
      <c r="D39" s="94" t="s">
        <v>49</v>
      </c>
      <c r="E39" s="55"/>
      <c r="F39" s="55"/>
      <c r="G39" s="95" t="s">
        <v>50</v>
      </c>
      <c r="H39" s="96" t="s">
        <v>51</v>
      </c>
      <c r="I39" s="55"/>
      <c r="J39" s="97">
        <f>SUM(J30:J37)</f>
        <v>0</v>
      </c>
      <c r="K39" s="98"/>
      <c r="L39" s="85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85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hidden="1"/>
    <row r="42" spans="1:31" hidden="1"/>
    <row r="43" spans="1:31" hidden="1"/>
    <row r="44" spans="1:31" s="2" customFormat="1" ht="6.95" hidden="1" customHeight="1">
      <c r="A44" s="32"/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85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hidden="1" customHeight="1">
      <c r="A45" s="32"/>
      <c r="B45" s="33"/>
      <c r="C45" s="21" t="s">
        <v>87</v>
      </c>
      <c r="D45" s="32"/>
      <c r="E45" s="32"/>
      <c r="F45" s="32"/>
      <c r="G45" s="32"/>
      <c r="H45" s="32"/>
      <c r="I45" s="32"/>
      <c r="J45" s="32"/>
      <c r="K45" s="32"/>
      <c r="L45" s="85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hidden="1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85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hidden="1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32"/>
      <c r="J47" s="32"/>
      <c r="K47" s="32"/>
      <c r="L47" s="85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hidden="1" customHeight="1">
      <c r="A48" s="32"/>
      <c r="B48" s="33"/>
      <c r="C48" s="32"/>
      <c r="D48" s="32"/>
      <c r="E48" s="228" t="str">
        <f>E7</f>
        <v>Obnova kanalizačního řadu ul.Bezručova - Bohumín - Záblatí</v>
      </c>
      <c r="F48" s="229"/>
      <c r="G48" s="229"/>
      <c r="H48" s="229"/>
      <c r="I48" s="32"/>
      <c r="J48" s="32"/>
      <c r="K48" s="32"/>
      <c r="L48" s="85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hidden="1" customHeight="1">
      <c r="A49" s="32"/>
      <c r="B49" s="33"/>
      <c r="C49" s="27" t="s">
        <v>84</v>
      </c>
      <c r="D49" s="32"/>
      <c r="E49" s="32"/>
      <c r="F49" s="32"/>
      <c r="G49" s="32"/>
      <c r="H49" s="32"/>
      <c r="I49" s="32"/>
      <c r="J49" s="32"/>
      <c r="K49" s="32"/>
      <c r="L49" s="85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hidden="1" customHeight="1">
      <c r="A50" s="32"/>
      <c r="B50" s="33"/>
      <c r="C50" s="32"/>
      <c r="D50" s="32"/>
      <c r="E50" s="200" t="str">
        <f>E9</f>
        <v>SO 01 - Oprava kanalizace</v>
      </c>
      <c r="F50" s="227"/>
      <c r="G50" s="227"/>
      <c r="H50" s="227"/>
      <c r="I50" s="32"/>
      <c r="J50" s="32"/>
      <c r="K50" s="32"/>
      <c r="L50" s="85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hidden="1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85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hidden="1" customHeight="1">
      <c r="A52" s="32"/>
      <c r="B52" s="33"/>
      <c r="C52" s="27" t="s">
        <v>21</v>
      </c>
      <c r="D52" s="32"/>
      <c r="E52" s="32"/>
      <c r="F52" s="25" t="str">
        <f>F12</f>
        <v>Bohumín - Záblatí</v>
      </c>
      <c r="G52" s="32"/>
      <c r="H52" s="32"/>
      <c r="I52" s="27" t="s">
        <v>23</v>
      </c>
      <c r="J52" s="50" t="str">
        <f>IF(J12="","",J12)</f>
        <v>12. 5. 2021</v>
      </c>
      <c r="K52" s="32"/>
      <c r="L52" s="85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hidden="1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85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25.7" hidden="1" customHeight="1">
      <c r="A54" s="32"/>
      <c r="B54" s="33"/>
      <c r="C54" s="27" t="s">
        <v>25</v>
      </c>
      <c r="D54" s="32"/>
      <c r="E54" s="32"/>
      <c r="F54" s="25" t="str">
        <f>E15</f>
        <v>Město Bohumín</v>
      </c>
      <c r="G54" s="32"/>
      <c r="H54" s="32"/>
      <c r="I54" s="27" t="s">
        <v>32</v>
      </c>
      <c r="J54" s="30" t="str">
        <f>E21</f>
        <v>KB projekt Aqua s.r.o.</v>
      </c>
      <c r="K54" s="32"/>
      <c r="L54" s="85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5.7" hidden="1" customHeight="1">
      <c r="A55" s="32"/>
      <c r="B55" s="33"/>
      <c r="C55" s="27" t="s">
        <v>30</v>
      </c>
      <c r="D55" s="32"/>
      <c r="E55" s="32"/>
      <c r="F55" s="25" t="str">
        <f>IF(E18="","",E18)</f>
        <v>Vyplň údaj</v>
      </c>
      <c r="G55" s="32"/>
      <c r="H55" s="32"/>
      <c r="I55" s="27" t="s">
        <v>36</v>
      </c>
      <c r="J55" s="30" t="str">
        <f>E24</f>
        <v>KB projekt Aqua s.r.o.</v>
      </c>
      <c r="K55" s="32"/>
      <c r="L55" s="85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hidden="1" customHeight="1">
      <c r="A56" s="32"/>
      <c r="B56" s="33"/>
      <c r="C56" s="32"/>
      <c r="D56" s="32"/>
      <c r="E56" s="32"/>
      <c r="F56" s="32"/>
      <c r="G56" s="32"/>
      <c r="H56" s="32"/>
      <c r="I56" s="32"/>
      <c r="J56" s="32"/>
      <c r="K56" s="32"/>
      <c r="L56" s="85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hidden="1" customHeight="1">
      <c r="A57" s="32"/>
      <c r="B57" s="33"/>
      <c r="C57" s="99" t="s">
        <v>88</v>
      </c>
      <c r="D57" s="93"/>
      <c r="E57" s="93"/>
      <c r="F57" s="93"/>
      <c r="G57" s="93"/>
      <c r="H57" s="93"/>
      <c r="I57" s="93"/>
      <c r="J57" s="100" t="s">
        <v>89</v>
      </c>
      <c r="K57" s="93"/>
      <c r="L57" s="85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hidden="1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85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hidden="1" customHeight="1">
      <c r="A59" s="32"/>
      <c r="B59" s="33"/>
      <c r="C59" s="101" t="s">
        <v>71</v>
      </c>
      <c r="D59" s="32"/>
      <c r="E59" s="32"/>
      <c r="F59" s="32"/>
      <c r="G59" s="32"/>
      <c r="H59" s="32"/>
      <c r="I59" s="32"/>
      <c r="J59" s="66">
        <f>J89</f>
        <v>0</v>
      </c>
      <c r="K59" s="32"/>
      <c r="L59" s="85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90</v>
      </c>
    </row>
    <row r="60" spans="1:47" s="9" customFormat="1" ht="24.95" hidden="1" customHeight="1">
      <c r="B60" s="102"/>
      <c r="D60" s="103" t="s">
        <v>91</v>
      </c>
      <c r="E60" s="104"/>
      <c r="F60" s="104"/>
      <c r="G60" s="104"/>
      <c r="H60" s="104"/>
      <c r="I60" s="104"/>
      <c r="J60" s="105">
        <f>J90</f>
        <v>0</v>
      </c>
      <c r="L60" s="102"/>
    </row>
    <row r="61" spans="1:47" s="10" customFormat="1" ht="19.899999999999999" hidden="1" customHeight="1">
      <c r="B61" s="106"/>
      <c r="D61" s="107" t="s">
        <v>92</v>
      </c>
      <c r="E61" s="108"/>
      <c r="F61" s="108"/>
      <c r="G61" s="108"/>
      <c r="H61" s="108"/>
      <c r="I61" s="108"/>
      <c r="J61" s="109">
        <f>J91</f>
        <v>0</v>
      </c>
      <c r="L61" s="106"/>
    </row>
    <row r="62" spans="1:47" s="10" customFormat="1" ht="19.899999999999999" hidden="1" customHeight="1">
      <c r="B62" s="106"/>
      <c r="D62" s="107" t="s">
        <v>93</v>
      </c>
      <c r="E62" s="108"/>
      <c r="F62" s="108"/>
      <c r="G62" s="108"/>
      <c r="H62" s="108"/>
      <c r="I62" s="108"/>
      <c r="J62" s="109">
        <f>J177</f>
        <v>0</v>
      </c>
      <c r="L62" s="106"/>
    </row>
    <row r="63" spans="1:47" s="10" customFormat="1" ht="19.899999999999999" hidden="1" customHeight="1">
      <c r="B63" s="106"/>
      <c r="D63" s="107" t="s">
        <v>94</v>
      </c>
      <c r="E63" s="108"/>
      <c r="F63" s="108"/>
      <c r="G63" s="108"/>
      <c r="H63" s="108"/>
      <c r="I63" s="108"/>
      <c r="J63" s="109">
        <f>J186</f>
        <v>0</v>
      </c>
      <c r="L63" s="106"/>
    </row>
    <row r="64" spans="1:47" s="10" customFormat="1" ht="19.899999999999999" hidden="1" customHeight="1">
      <c r="B64" s="106"/>
      <c r="D64" s="107" t="s">
        <v>95</v>
      </c>
      <c r="E64" s="108"/>
      <c r="F64" s="108"/>
      <c r="G64" s="108"/>
      <c r="H64" s="108"/>
      <c r="I64" s="108"/>
      <c r="J64" s="109">
        <f>J198</f>
        <v>0</v>
      </c>
      <c r="L64" s="106"/>
    </row>
    <row r="65" spans="1:31" s="10" customFormat="1" ht="19.899999999999999" hidden="1" customHeight="1">
      <c r="B65" s="106"/>
      <c r="D65" s="107" t="s">
        <v>96</v>
      </c>
      <c r="E65" s="108"/>
      <c r="F65" s="108"/>
      <c r="G65" s="108"/>
      <c r="H65" s="108"/>
      <c r="I65" s="108"/>
      <c r="J65" s="109">
        <f>J222</f>
        <v>0</v>
      </c>
      <c r="L65" s="106"/>
    </row>
    <row r="66" spans="1:31" s="10" customFormat="1" ht="19.899999999999999" hidden="1" customHeight="1">
      <c r="B66" s="106"/>
      <c r="D66" s="107" t="s">
        <v>97</v>
      </c>
      <c r="E66" s="108"/>
      <c r="F66" s="108"/>
      <c r="G66" s="108"/>
      <c r="H66" s="108"/>
      <c r="I66" s="108"/>
      <c r="J66" s="109">
        <f>J282</f>
        <v>0</v>
      </c>
      <c r="L66" s="106"/>
    </row>
    <row r="67" spans="1:31" s="10" customFormat="1" ht="19.899999999999999" hidden="1" customHeight="1">
      <c r="B67" s="106"/>
      <c r="D67" s="107" t="s">
        <v>98</v>
      </c>
      <c r="E67" s="108"/>
      <c r="F67" s="108"/>
      <c r="G67" s="108"/>
      <c r="H67" s="108"/>
      <c r="I67" s="108"/>
      <c r="J67" s="109">
        <f>J297</f>
        <v>0</v>
      </c>
      <c r="L67" s="106"/>
    </row>
    <row r="68" spans="1:31" s="10" customFormat="1" ht="19.899999999999999" hidden="1" customHeight="1">
      <c r="B68" s="106"/>
      <c r="D68" s="107" t="s">
        <v>99</v>
      </c>
      <c r="E68" s="108"/>
      <c r="F68" s="108"/>
      <c r="G68" s="108"/>
      <c r="H68" s="108"/>
      <c r="I68" s="108"/>
      <c r="J68" s="109">
        <f>J309</f>
        <v>0</v>
      </c>
      <c r="L68" s="106"/>
    </row>
    <row r="69" spans="1:31" s="9" customFormat="1" ht="24.95" hidden="1" customHeight="1">
      <c r="B69" s="102"/>
      <c r="D69" s="103" t="s">
        <v>100</v>
      </c>
      <c r="E69" s="104"/>
      <c r="F69" s="104"/>
      <c r="G69" s="104"/>
      <c r="H69" s="104"/>
      <c r="I69" s="104"/>
      <c r="J69" s="105">
        <f>J312</f>
        <v>0</v>
      </c>
      <c r="L69" s="102"/>
    </row>
    <row r="70" spans="1:31" s="2" customFormat="1" ht="21.75" hidden="1" customHeight="1">
      <c r="A70" s="32"/>
      <c r="B70" s="33"/>
      <c r="C70" s="32"/>
      <c r="D70" s="32"/>
      <c r="E70" s="32"/>
      <c r="F70" s="32"/>
      <c r="G70" s="32"/>
      <c r="H70" s="32"/>
      <c r="I70" s="32"/>
      <c r="J70" s="32"/>
      <c r="K70" s="32"/>
      <c r="L70" s="85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5" hidden="1" customHeight="1">
      <c r="A71" s="32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85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hidden="1"/>
    <row r="73" spans="1:31" hidden="1"/>
    <row r="74" spans="1:31" hidden="1"/>
    <row r="75" spans="1:31" s="2" customFormat="1" ht="6.95" customHeight="1">
      <c r="A75" s="32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85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24.95" customHeight="1">
      <c r="A76" s="32"/>
      <c r="B76" s="33"/>
      <c r="C76" s="21" t="s">
        <v>101</v>
      </c>
      <c r="D76" s="32"/>
      <c r="E76" s="32"/>
      <c r="F76" s="32"/>
      <c r="G76" s="32"/>
      <c r="H76" s="32"/>
      <c r="I76" s="32"/>
      <c r="J76" s="32"/>
      <c r="K76" s="32"/>
      <c r="L76" s="85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2"/>
      <c r="D77" s="32"/>
      <c r="E77" s="32"/>
      <c r="F77" s="32"/>
      <c r="G77" s="32"/>
      <c r="H77" s="32"/>
      <c r="I77" s="32"/>
      <c r="J77" s="32"/>
      <c r="K77" s="32"/>
      <c r="L77" s="85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17</v>
      </c>
      <c r="D78" s="32"/>
      <c r="E78" s="32"/>
      <c r="F78" s="32"/>
      <c r="G78" s="32"/>
      <c r="H78" s="32"/>
      <c r="I78" s="32"/>
      <c r="J78" s="32"/>
      <c r="K78" s="32"/>
      <c r="L78" s="85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2"/>
      <c r="D79" s="32"/>
      <c r="E79" s="228" t="str">
        <f>E7</f>
        <v>Obnova kanalizačního řadu ul.Bezručova - Bohumín - Záblatí</v>
      </c>
      <c r="F79" s="229"/>
      <c r="G79" s="229"/>
      <c r="H79" s="229"/>
      <c r="I79" s="32"/>
      <c r="J79" s="32"/>
      <c r="K79" s="32"/>
      <c r="L79" s="85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2" customHeight="1">
      <c r="A80" s="32"/>
      <c r="B80" s="33"/>
      <c r="C80" s="27" t="s">
        <v>84</v>
      </c>
      <c r="D80" s="32"/>
      <c r="E80" s="32"/>
      <c r="F80" s="32"/>
      <c r="G80" s="32"/>
      <c r="H80" s="32"/>
      <c r="I80" s="32"/>
      <c r="J80" s="32"/>
      <c r="K80" s="32"/>
      <c r="L80" s="85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6.5" customHeight="1">
      <c r="A81" s="32"/>
      <c r="B81" s="33"/>
      <c r="C81" s="32"/>
      <c r="D81" s="32"/>
      <c r="E81" s="200" t="str">
        <f>E9</f>
        <v>SO 01 - Oprava kanalizace</v>
      </c>
      <c r="F81" s="227"/>
      <c r="G81" s="227"/>
      <c r="H81" s="227"/>
      <c r="I81" s="32"/>
      <c r="J81" s="32"/>
      <c r="K81" s="32"/>
      <c r="L81" s="85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2"/>
      <c r="D82" s="32"/>
      <c r="E82" s="32"/>
      <c r="F82" s="32"/>
      <c r="G82" s="32"/>
      <c r="H82" s="32"/>
      <c r="I82" s="32"/>
      <c r="J82" s="32"/>
      <c r="K82" s="32"/>
      <c r="L82" s="85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2" customHeight="1">
      <c r="A83" s="32"/>
      <c r="B83" s="33"/>
      <c r="C83" s="27" t="s">
        <v>21</v>
      </c>
      <c r="D83" s="32"/>
      <c r="E83" s="32"/>
      <c r="F83" s="25" t="str">
        <f>F12</f>
        <v>Bohumín - Záblatí</v>
      </c>
      <c r="G83" s="32"/>
      <c r="H83" s="32"/>
      <c r="I83" s="27" t="s">
        <v>23</v>
      </c>
      <c r="J83" s="50" t="str">
        <f>IF(J12="","",J12)</f>
        <v>12. 5. 2021</v>
      </c>
      <c r="K83" s="32"/>
      <c r="L83" s="85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6.95" customHeight="1">
      <c r="A84" s="32"/>
      <c r="B84" s="33"/>
      <c r="C84" s="32"/>
      <c r="D84" s="32"/>
      <c r="E84" s="32"/>
      <c r="F84" s="32"/>
      <c r="G84" s="32"/>
      <c r="H84" s="32"/>
      <c r="I84" s="32"/>
      <c r="J84" s="32"/>
      <c r="K84" s="32"/>
      <c r="L84" s="85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25.7" customHeight="1">
      <c r="A85" s="32"/>
      <c r="B85" s="33"/>
      <c r="C85" s="27" t="s">
        <v>25</v>
      </c>
      <c r="D85" s="32"/>
      <c r="E85" s="32"/>
      <c r="F85" s="25" t="str">
        <f>E15</f>
        <v>Město Bohumín</v>
      </c>
      <c r="G85" s="32"/>
      <c r="H85" s="32"/>
      <c r="I85" s="27" t="s">
        <v>32</v>
      </c>
      <c r="J85" s="30" t="str">
        <f>E21</f>
        <v>KB projekt Aqua s.r.o.</v>
      </c>
      <c r="K85" s="32"/>
      <c r="L85" s="85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25.7" customHeight="1">
      <c r="A86" s="32"/>
      <c r="B86" s="33"/>
      <c r="C86" s="27" t="s">
        <v>30</v>
      </c>
      <c r="D86" s="32"/>
      <c r="E86" s="32"/>
      <c r="F86" s="25" t="str">
        <f>IF(E18="","",E18)</f>
        <v>Vyplň údaj</v>
      </c>
      <c r="G86" s="32"/>
      <c r="H86" s="32"/>
      <c r="I86" s="27" t="s">
        <v>36</v>
      </c>
      <c r="J86" s="30" t="str">
        <f>E24</f>
        <v>KB projekt Aqua s.r.o.</v>
      </c>
      <c r="K86" s="32"/>
      <c r="L86" s="85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0.35" customHeight="1">
      <c r="A87" s="32"/>
      <c r="B87" s="33"/>
      <c r="C87" s="32"/>
      <c r="D87" s="32"/>
      <c r="E87" s="32"/>
      <c r="F87" s="32"/>
      <c r="G87" s="32"/>
      <c r="H87" s="32"/>
      <c r="I87" s="32"/>
      <c r="J87" s="32"/>
      <c r="K87" s="32"/>
      <c r="L87" s="85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11" customFormat="1" ht="29.25" customHeight="1">
      <c r="A88" s="110"/>
      <c r="B88" s="111"/>
      <c r="C88" s="112" t="s">
        <v>102</v>
      </c>
      <c r="D88" s="113" t="s">
        <v>58</v>
      </c>
      <c r="E88" s="113" t="s">
        <v>54</v>
      </c>
      <c r="F88" s="113" t="s">
        <v>55</v>
      </c>
      <c r="G88" s="113" t="s">
        <v>103</v>
      </c>
      <c r="H88" s="113" t="s">
        <v>104</v>
      </c>
      <c r="I88" s="113" t="s">
        <v>105</v>
      </c>
      <c r="J88" s="113" t="s">
        <v>89</v>
      </c>
      <c r="K88" s="114" t="s">
        <v>106</v>
      </c>
      <c r="L88" s="115"/>
      <c r="M88" s="57" t="s">
        <v>3</v>
      </c>
      <c r="N88" s="58" t="s">
        <v>43</v>
      </c>
      <c r="O88" s="58" t="s">
        <v>107</v>
      </c>
      <c r="P88" s="58" t="s">
        <v>108</v>
      </c>
      <c r="Q88" s="58" t="s">
        <v>109</v>
      </c>
      <c r="R88" s="58" t="s">
        <v>110</v>
      </c>
      <c r="S88" s="58" t="s">
        <v>111</v>
      </c>
      <c r="T88" s="59" t="s">
        <v>112</v>
      </c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</row>
    <row r="89" spans="1:65" s="2" customFormat="1" ht="22.9" customHeight="1">
      <c r="A89" s="32"/>
      <c r="B89" s="33"/>
      <c r="C89" s="64" t="s">
        <v>113</v>
      </c>
      <c r="D89" s="32"/>
      <c r="E89" s="32"/>
      <c r="F89" s="32"/>
      <c r="G89" s="32"/>
      <c r="H89" s="32"/>
      <c r="I89" s="32"/>
      <c r="J89" s="116">
        <f>BK89</f>
        <v>0</v>
      </c>
      <c r="K89" s="32"/>
      <c r="L89" s="33"/>
      <c r="M89" s="60"/>
      <c r="N89" s="51"/>
      <c r="O89" s="61"/>
      <c r="P89" s="117">
        <f>P90+P312</f>
        <v>0</v>
      </c>
      <c r="Q89" s="61"/>
      <c r="R89" s="117">
        <f>R90+R312</f>
        <v>151.09299870000001</v>
      </c>
      <c r="S89" s="61"/>
      <c r="T89" s="118">
        <f>T90+T312</f>
        <v>111.78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7" t="s">
        <v>72</v>
      </c>
      <c r="AU89" s="17" t="s">
        <v>90</v>
      </c>
      <c r="BK89" s="119">
        <f>BK90+BK312</f>
        <v>0</v>
      </c>
    </row>
    <row r="90" spans="1:65" s="12" customFormat="1" ht="25.9" customHeight="1">
      <c r="B90" s="120"/>
      <c r="D90" s="121" t="s">
        <v>72</v>
      </c>
      <c r="E90" s="122" t="s">
        <v>114</v>
      </c>
      <c r="F90" s="122" t="s">
        <v>115</v>
      </c>
      <c r="I90" s="123"/>
      <c r="J90" s="124">
        <f>BK90</f>
        <v>0</v>
      </c>
      <c r="L90" s="120"/>
      <c r="M90" s="125"/>
      <c r="N90" s="126"/>
      <c r="O90" s="126"/>
      <c r="P90" s="127">
        <f>P91+P177+P186+P198+P222+P282+P297+P309</f>
        <v>0</v>
      </c>
      <c r="Q90" s="126"/>
      <c r="R90" s="127">
        <f>R91+R177+R186+R198+R222+R282+R297+R309</f>
        <v>151.09299870000001</v>
      </c>
      <c r="S90" s="126"/>
      <c r="T90" s="128">
        <f>T91+T177+T186+T198+T222+T282+T297+T309</f>
        <v>111.78</v>
      </c>
      <c r="AR90" s="121" t="s">
        <v>15</v>
      </c>
      <c r="AT90" s="129" t="s">
        <v>72</v>
      </c>
      <c r="AU90" s="129" t="s">
        <v>73</v>
      </c>
      <c r="AY90" s="121" t="s">
        <v>116</v>
      </c>
      <c r="BK90" s="130">
        <f>BK91+BK177+BK186+BK198+BK222+BK282+BK297+BK309</f>
        <v>0</v>
      </c>
    </row>
    <row r="91" spans="1:65" s="12" customFormat="1" ht="22.9" customHeight="1">
      <c r="B91" s="120"/>
      <c r="D91" s="121" t="s">
        <v>72</v>
      </c>
      <c r="E91" s="131" t="s">
        <v>15</v>
      </c>
      <c r="F91" s="131" t="s">
        <v>117</v>
      </c>
      <c r="I91" s="123"/>
      <c r="J91" s="132">
        <f>BK91</f>
        <v>0</v>
      </c>
      <c r="L91" s="120"/>
      <c r="M91" s="125"/>
      <c r="N91" s="126"/>
      <c r="O91" s="126"/>
      <c r="P91" s="127">
        <f>SUM(P92:P176)</f>
        <v>0</v>
      </c>
      <c r="Q91" s="126"/>
      <c r="R91" s="127">
        <f>SUM(R92:R176)</f>
        <v>119.14952840000001</v>
      </c>
      <c r="S91" s="126"/>
      <c r="T91" s="128">
        <f>SUM(T92:T176)</f>
        <v>79.58</v>
      </c>
      <c r="AR91" s="121" t="s">
        <v>15</v>
      </c>
      <c r="AT91" s="129" t="s">
        <v>72</v>
      </c>
      <c r="AU91" s="129" t="s">
        <v>15</v>
      </c>
      <c r="AY91" s="121" t="s">
        <v>116</v>
      </c>
      <c r="BK91" s="130">
        <f>SUM(BK92:BK176)</f>
        <v>0</v>
      </c>
    </row>
    <row r="92" spans="1:65" s="2" customFormat="1" ht="24.2" customHeight="1">
      <c r="A92" s="32"/>
      <c r="B92" s="133"/>
      <c r="C92" s="134" t="s">
        <v>118</v>
      </c>
      <c r="D92" s="134" t="s">
        <v>119</v>
      </c>
      <c r="E92" s="135" t="s">
        <v>120</v>
      </c>
      <c r="F92" s="136" t="s">
        <v>121</v>
      </c>
      <c r="G92" s="137" t="s">
        <v>122</v>
      </c>
      <c r="H92" s="138">
        <v>92</v>
      </c>
      <c r="I92" s="139"/>
      <c r="J92" s="140">
        <f>ROUND(I92*H92,2)</f>
        <v>0</v>
      </c>
      <c r="K92" s="136" t="s">
        <v>123</v>
      </c>
      <c r="L92" s="33"/>
      <c r="M92" s="141" t="s">
        <v>3</v>
      </c>
      <c r="N92" s="142" t="s">
        <v>44</v>
      </c>
      <c r="O92" s="53"/>
      <c r="P92" s="143">
        <f>O92*H92</f>
        <v>0</v>
      </c>
      <c r="Q92" s="143">
        <v>0</v>
      </c>
      <c r="R92" s="143">
        <f>Q92*H92</f>
        <v>0</v>
      </c>
      <c r="S92" s="143">
        <v>0.26</v>
      </c>
      <c r="T92" s="144">
        <f>S92*H92</f>
        <v>23.92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45" t="s">
        <v>124</v>
      </c>
      <c r="AT92" s="145" t="s">
        <v>119</v>
      </c>
      <c r="AU92" s="145" t="s">
        <v>82</v>
      </c>
      <c r="AY92" s="17" t="s">
        <v>116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7" t="s">
        <v>15</v>
      </c>
      <c r="BK92" s="146">
        <f>ROUND(I92*H92,2)</f>
        <v>0</v>
      </c>
      <c r="BL92" s="17" t="s">
        <v>124</v>
      </c>
      <c r="BM92" s="145" t="s">
        <v>125</v>
      </c>
    </row>
    <row r="93" spans="1:65" s="2" customFormat="1" ht="39">
      <c r="A93" s="32"/>
      <c r="B93" s="33"/>
      <c r="C93" s="32"/>
      <c r="D93" s="147" t="s">
        <v>126</v>
      </c>
      <c r="E93" s="32"/>
      <c r="F93" s="148" t="s">
        <v>127</v>
      </c>
      <c r="G93" s="32"/>
      <c r="H93" s="32"/>
      <c r="I93" s="149"/>
      <c r="J93" s="32"/>
      <c r="K93" s="32"/>
      <c r="L93" s="33"/>
      <c r="M93" s="150"/>
      <c r="N93" s="151"/>
      <c r="O93" s="53"/>
      <c r="P93" s="53"/>
      <c r="Q93" s="53"/>
      <c r="R93" s="53"/>
      <c r="S93" s="53"/>
      <c r="T93" s="54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7" t="s">
        <v>126</v>
      </c>
      <c r="AU93" s="17" t="s">
        <v>82</v>
      </c>
    </row>
    <row r="94" spans="1:65" s="13" customFormat="1">
      <c r="B94" s="152"/>
      <c r="D94" s="147" t="s">
        <v>128</v>
      </c>
      <c r="E94" s="153" t="s">
        <v>3</v>
      </c>
      <c r="F94" s="154" t="s">
        <v>129</v>
      </c>
      <c r="H94" s="153" t="s">
        <v>3</v>
      </c>
      <c r="I94" s="155"/>
      <c r="L94" s="152"/>
      <c r="M94" s="156"/>
      <c r="N94" s="157"/>
      <c r="O94" s="157"/>
      <c r="P94" s="157"/>
      <c r="Q94" s="157"/>
      <c r="R94" s="157"/>
      <c r="S94" s="157"/>
      <c r="T94" s="158"/>
      <c r="AT94" s="153" t="s">
        <v>128</v>
      </c>
      <c r="AU94" s="153" t="s">
        <v>82</v>
      </c>
      <c r="AV94" s="13" t="s">
        <v>15</v>
      </c>
      <c r="AW94" s="13" t="s">
        <v>35</v>
      </c>
      <c r="AX94" s="13" t="s">
        <v>73</v>
      </c>
      <c r="AY94" s="153" t="s">
        <v>116</v>
      </c>
    </row>
    <row r="95" spans="1:65" s="14" customFormat="1">
      <c r="B95" s="159"/>
      <c r="D95" s="147" t="s">
        <v>128</v>
      </c>
      <c r="E95" s="160" t="s">
        <v>3</v>
      </c>
      <c r="F95" s="161" t="s">
        <v>130</v>
      </c>
      <c r="H95" s="162">
        <v>92</v>
      </c>
      <c r="I95" s="163"/>
      <c r="L95" s="159"/>
      <c r="M95" s="164"/>
      <c r="N95" s="165"/>
      <c r="O95" s="165"/>
      <c r="P95" s="165"/>
      <c r="Q95" s="165"/>
      <c r="R95" s="165"/>
      <c r="S95" s="165"/>
      <c r="T95" s="166"/>
      <c r="AT95" s="160" t="s">
        <v>128</v>
      </c>
      <c r="AU95" s="160" t="s">
        <v>82</v>
      </c>
      <c r="AV95" s="14" t="s">
        <v>82</v>
      </c>
      <c r="AW95" s="14" t="s">
        <v>35</v>
      </c>
      <c r="AX95" s="14" t="s">
        <v>15</v>
      </c>
      <c r="AY95" s="160" t="s">
        <v>116</v>
      </c>
    </row>
    <row r="96" spans="1:65" s="2" customFormat="1" ht="24.2" customHeight="1">
      <c r="A96" s="32"/>
      <c r="B96" s="133"/>
      <c r="C96" s="134" t="s">
        <v>82</v>
      </c>
      <c r="D96" s="134" t="s">
        <v>119</v>
      </c>
      <c r="E96" s="135" t="s">
        <v>131</v>
      </c>
      <c r="F96" s="136" t="s">
        <v>132</v>
      </c>
      <c r="G96" s="137" t="s">
        <v>122</v>
      </c>
      <c r="H96" s="138">
        <v>276</v>
      </c>
      <c r="I96" s="139"/>
      <c r="J96" s="140">
        <f>ROUND(I96*H96,2)</f>
        <v>0</v>
      </c>
      <c r="K96" s="136" t="s">
        <v>123</v>
      </c>
      <c r="L96" s="33"/>
      <c r="M96" s="141" t="s">
        <v>3</v>
      </c>
      <c r="N96" s="142" t="s">
        <v>44</v>
      </c>
      <c r="O96" s="53"/>
      <c r="P96" s="143">
        <f>O96*H96</f>
        <v>0</v>
      </c>
      <c r="Q96" s="143">
        <v>4.0000000000000003E-5</v>
      </c>
      <c r="R96" s="143">
        <f>Q96*H96</f>
        <v>1.1040000000000001E-2</v>
      </c>
      <c r="S96" s="143">
        <v>0.115</v>
      </c>
      <c r="T96" s="144">
        <f>S96*H96</f>
        <v>31.740000000000002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45" t="s">
        <v>124</v>
      </c>
      <c r="AT96" s="145" t="s">
        <v>119</v>
      </c>
      <c r="AU96" s="145" t="s">
        <v>82</v>
      </c>
      <c r="AY96" s="17" t="s">
        <v>116</v>
      </c>
      <c r="BE96" s="146">
        <f>IF(N96="základní",J96,0)</f>
        <v>0</v>
      </c>
      <c r="BF96" s="146">
        <f>IF(N96="snížená",J96,0)</f>
        <v>0</v>
      </c>
      <c r="BG96" s="146">
        <f>IF(N96="zákl. přenesená",J96,0)</f>
        <v>0</v>
      </c>
      <c r="BH96" s="146">
        <f>IF(N96="sníž. přenesená",J96,0)</f>
        <v>0</v>
      </c>
      <c r="BI96" s="146">
        <f>IF(N96="nulová",J96,0)</f>
        <v>0</v>
      </c>
      <c r="BJ96" s="17" t="s">
        <v>15</v>
      </c>
      <c r="BK96" s="146">
        <f>ROUND(I96*H96,2)</f>
        <v>0</v>
      </c>
      <c r="BL96" s="17" t="s">
        <v>124</v>
      </c>
      <c r="BM96" s="145" t="s">
        <v>133</v>
      </c>
    </row>
    <row r="97" spans="1:65" s="2" customFormat="1" ht="29.25">
      <c r="A97" s="32"/>
      <c r="B97" s="33"/>
      <c r="C97" s="32"/>
      <c r="D97" s="147" t="s">
        <v>126</v>
      </c>
      <c r="E97" s="32"/>
      <c r="F97" s="148" t="s">
        <v>134</v>
      </c>
      <c r="G97" s="32"/>
      <c r="H97" s="32"/>
      <c r="I97" s="149"/>
      <c r="J97" s="32"/>
      <c r="K97" s="32"/>
      <c r="L97" s="33"/>
      <c r="M97" s="150"/>
      <c r="N97" s="151"/>
      <c r="O97" s="53"/>
      <c r="P97" s="53"/>
      <c r="Q97" s="53"/>
      <c r="R97" s="53"/>
      <c r="S97" s="53"/>
      <c r="T97" s="54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7" t="s">
        <v>126</v>
      </c>
      <c r="AU97" s="17" t="s">
        <v>82</v>
      </c>
    </row>
    <row r="98" spans="1:65" s="13" customFormat="1">
      <c r="B98" s="152"/>
      <c r="D98" s="147" t="s">
        <v>128</v>
      </c>
      <c r="E98" s="153" t="s">
        <v>3</v>
      </c>
      <c r="F98" s="154" t="s">
        <v>135</v>
      </c>
      <c r="H98" s="153" t="s">
        <v>3</v>
      </c>
      <c r="I98" s="155"/>
      <c r="L98" s="152"/>
      <c r="M98" s="156"/>
      <c r="N98" s="157"/>
      <c r="O98" s="157"/>
      <c r="P98" s="157"/>
      <c r="Q98" s="157"/>
      <c r="R98" s="157"/>
      <c r="S98" s="157"/>
      <c r="T98" s="158"/>
      <c r="AT98" s="153" t="s">
        <v>128</v>
      </c>
      <c r="AU98" s="153" t="s">
        <v>82</v>
      </c>
      <c r="AV98" s="13" t="s">
        <v>15</v>
      </c>
      <c r="AW98" s="13" t="s">
        <v>35</v>
      </c>
      <c r="AX98" s="13" t="s">
        <v>73</v>
      </c>
      <c r="AY98" s="153" t="s">
        <v>116</v>
      </c>
    </row>
    <row r="99" spans="1:65" s="14" customFormat="1">
      <c r="B99" s="159"/>
      <c r="D99" s="147" t="s">
        <v>128</v>
      </c>
      <c r="E99" s="160" t="s">
        <v>3</v>
      </c>
      <c r="F99" s="161" t="s">
        <v>136</v>
      </c>
      <c r="H99" s="162">
        <v>168</v>
      </c>
      <c r="I99" s="163"/>
      <c r="L99" s="159"/>
      <c r="M99" s="164"/>
      <c r="N99" s="165"/>
      <c r="O99" s="165"/>
      <c r="P99" s="165"/>
      <c r="Q99" s="165"/>
      <c r="R99" s="165"/>
      <c r="S99" s="165"/>
      <c r="T99" s="166"/>
      <c r="AT99" s="160" t="s">
        <v>128</v>
      </c>
      <c r="AU99" s="160" t="s">
        <v>82</v>
      </c>
      <c r="AV99" s="14" t="s">
        <v>82</v>
      </c>
      <c r="AW99" s="14" t="s">
        <v>35</v>
      </c>
      <c r="AX99" s="14" t="s">
        <v>73</v>
      </c>
      <c r="AY99" s="160" t="s">
        <v>116</v>
      </c>
    </row>
    <row r="100" spans="1:65" s="13" customFormat="1">
      <c r="B100" s="152"/>
      <c r="D100" s="147" t="s">
        <v>128</v>
      </c>
      <c r="E100" s="153" t="s">
        <v>3</v>
      </c>
      <c r="F100" s="154" t="s">
        <v>137</v>
      </c>
      <c r="H100" s="153" t="s">
        <v>3</v>
      </c>
      <c r="I100" s="155"/>
      <c r="L100" s="152"/>
      <c r="M100" s="156"/>
      <c r="N100" s="157"/>
      <c r="O100" s="157"/>
      <c r="P100" s="157"/>
      <c r="Q100" s="157"/>
      <c r="R100" s="157"/>
      <c r="S100" s="157"/>
      <c r="T100" s="158"/>
      <c r="AT100" s="153" t="s">
        <v>128</v>
      </c>
      <c r="AU100" s="153" t="s">
        <v>82</v>
      </c>
      <c r="AV100" s="13" t="s">
        <v>15</v>
      </c>
      <c r="AW100" s="13" t="s">
        <v>35</v>
      </c>
      <c r="AX100" s="13" t="s">
        <v>73</v>
      </c>
      <c r="AY100" s="153" t="s">
        <v>116</v>
      </c>
    </row>
    <row r="101" spans="1:65" s="14" customFormat="1">
      <c r="B101" s="159"/>
      <c r="D101" s="147" t="s">
        <v>128</v>
      </c>
      <c r="E101" s="160" t="s">
        <v>3</v>
      </c>
      <c r="F101" s="161" t="s">
        <v>138</v>
      </c>
      <c r="H101" s="162">
        <v>108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128</v>
      </c>
      <c r="AU101" s="160" t="s">
        <v>82</v>
      </c>
      <c r="AV101" s="14" t="s">
        <v>82</v>
      </c>
      <c r="AW101" s="14" t="s">
        <v>35</v>
      </c>
      <c r="AX101" s="14" t="s">
        <v>73</v>
      </c>
      <c r="AY101" s="160" t="s">
        <v>116</v>
      </c>
    </row>
    <row r="102" spans="1:65" s="15" customFormat="1">
      <c r="B102" s="167"/>
      <c r="D102" s="147" t="s">
        <v>128</v>
      </c>
      <c r="E102" s="168" t="s">
        <v>3</v>
      </c>
      <c r="F102" s="169" t="s">
        <v>139</v>
      </c>
      <c r="H102" s="170">
        <v>276</v>
      </c>
      <c r="I102" s="171"/>
      <c r="L102" s="167"/>
      <c r="M102" s="172"/>
      <c r="N102" s="173"/>
      <c r="O102" s="173"/>
      <c r="P102" s="173"/>
      <c r="Q102" s="173"/>
      <c r="R102" s="173"/>
      <c r="S102" s="173"/>
      <c r="T102" s="174"/>
      <c r="AT102" s="168" t="s">
        <v>128</v>
      </c>
      <c r="AU102" s="168" t="s">
        <v>82</v>
      </c>
      <c r="AV102" s="15" t="s">
        <v>124</v>
      </c>
      <c r="AW102" s="15" t="s">
        <v>35</v>
      </c>
      <c r="AX102" s="15" t="s">
        <v>15</v>
      </c>
      <c r="AY102" s="168" t="s">
        <v>116</v>
      </c>
    </row>
    <row r="103" spans="1:65" s="2" customFormat="1" ht="14.45" customHeight="1">
      <c r="A103" s="32"/>
      <c r="B103" s="133"/>
      <c r="C103" s="134" t="s">
        <v>124</v>
      </c>
      <c r="D103" s="134" t="s">
        <v>119</v>
      </c>
      <c r="E103" s="135" t="s">
        <v>140</v>
      </c>
      <c r="F103" s="136" t="s">
        <v>141</v>
      </c>
      <c r="G103" s="137" t="s">
        <v>142</v>
      </c>
      <c r="H103" s="138">
        <v>46</v>
      </c>
      <c r="I103" s="139"/>
      <c r="J103" s="140">
        <f>ROUND(I103*H103,2)</f>
        <v>0</v>
      </c>
      <c r="K103" s="136" t="s">
        <v>123</v>
      </c>
      <c r="L103" s="33"/>
      <c r="M103" s="141" t="s">
        <v>3</v>
      </c>
      <c r="N103" s="142" t="s">
        <v>44</v>
      </c>
      <c r="O103" s="53"/>
      <c r="P103" s="143">
        <f>O103*H103</f>
        <v>0</v>
      </c>
      <c r="Q103" s="143">
        <v>0</v>
      </c>
      <c r="R103" s="143">
        <f>Q103*H103</f>
        <v>0</v>
      </c>
      <c r="S103" s="143">
        <v>0.28999999999999998</v>
      </c>
      <c r="T103" s="144">
        <f>S103*H103</f>
        <v>13.34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45" t="s">
        <v>124</v>
      </c>
      <c r="AT103" s="145" t="s">
        <v>119</v>
      </c>
      <c r="AU103" s="145" t="s">
        <v>82</v>
      </c>
      <c r="AY103" s="17" t="s">
        <v>116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7" t="s">
        <v>15</v>
      </c>
      <c r="BK103" s="146">
        <f>ROUND(I103*H103,2)</f>
        <v>0</v>
      </c>
      <c r="BL103" s="17" t="s">
        <v>124</v>
      </c>
      <c r="BM103" s="145" t="s">
        <v>143</v>
      </c>
    </row>
    <row r="104" spans="1:65" s="2" customFormat="1" ht="29.25">
      <c r="A104" s="32"/>
      <c r="B104" s="33"/>
      <c r="C104" s="32"/>
      <c r="D104" s="147" t="s">
        <v>126</v>
      </c>
      <c r="E104" s="32"/>
      <c r="F104" s="148" t="s">
        <v>144</v>
      </c>
      <c r="G104" s="32"/>
      <c r="H104" s="32"/>
      <c r="I104" s="149"/>
      <c r="J104" s="32"/>
      <c r="K104" s="32"/>
      <c r="L104" s="33"/>
      <c r="M104" s="150"/>
      <c r="N104" s="151"/>
      <c r="O104" s="53"/>
      <c r="P104" s="53"/>
      <c r="Q104" s="53"/>
      <c r="R104" s="53"/>
      <c r="S104" s="53"/>
      <c r="T104" s="54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7" t="s">
        <v>126</v>
      </c>
      <c r="AU104" s="17" t="s">
        <v>82</v>
      </c>
    </row>
    <row r="105" spans="1:65" s="13" customFormat="1">
      <c r="B105" s="152"/>
      <c r="D105" s="147" t="s">
        <v>128</v>
      </c>
      <c r="E105" s="153" t="s">
        <v>3</v>
      </c>
      <c r="F105" s="154" t="s">
        <v>145</v>
      </c>
      <c r="H105" s="153" t="s">
        <v>3</v>
      </c>
      <c r="I105" s="155"/>
      <c r="L105" s="152"/>
      <c r="M105" s="156"/>
      <c r="N105" s="157"/>
      <c r="O105" s="157"/>
      <c r="P105" s="157"/>
      <c r="Q105" s="157"/>
      <c r="R105" s="157"/>
      <c r="S105" s="157"/>
      <c r="T105" s="158"/>
      <c r="AT105" s="153" t="s">
        <v>128</v>
      </c>
      <c r="AU105" s="153" t="s">
        <v>82</v>
      </c>
      <c r="AV105" s="13" t="s">
        <v>15</v>
      </c>
      <c r="AW105" s="13" t="s">
        <v>35</v>
      </c>
      <c r="AX105" s="13" t="s">
        <v>73</v>
      </c>
      <c r="AY105" s="153" t="s">
        <v>116</v>
      </c>
    </row>
    <row r="106" spans="1:65" s="14" customFormat="1">
      <c r="B106" s="159"/>
      <c r="D106" s="147" t="s">
        <v>128</v>
      </c>
      <c r="E106" s="160" t="s">
        <v>3</v>
      </c>
      <c r="F106" s="161" t="s">
        <v>146</v>
      </c>
      <c r="H106" s="162">
        <v>46</v>
      </c>
      <c r="I106" s="163"/>
      <c r="L106" s="159"/>
      <c r="M106" s="164"/>
      <c r="N106" s="165"/>
      <c r="O106" s="165"/>
      <c r="P106" s="165"/>
      <c r="Q106" s="165"/>
      <c r="R106" s="165"/>
      <c r="S106" s="165"/>
      <c r="T106" s="166"/>
      <c r="AT106" s="160" t="s">
        <v>128</v>
      </c>
      <c r="AU106" s="160" t="s">
        <v>82</v>
      </c>
      <c r="AV106" s="14" t="s">
        <v>82</v>
      </c>
      <c r="AW106" s="14" t="s">
        <v>35</v>
      </c>
      <c r="AX106" s="14" t="s">
        <v>15</v>
      </c>
      <c r="AY106" s="160" t="s">
        <v>116</v>
      </c>
    </row>
    <row r="107" spans="1:65" s="2" customFormat="1" ht="14.45" customHeight="1">
      <c r="A107" s="32"/>
      <c r="B107" s="133"/>
      <c r="C107" s="134" t="s">
        <v>147</v>
      </c>
      <c r="D107" s="134" t="s">
        <v>119</v>
      </c>
      <c r="E107" s="135" t="s">
        <v>148</v>
      </c>
      <c r="F107" s="136" t="s">
        <v>149</v>
      </c>
      <c r="G107" s="137" t="s">
        <v>142</v>
      </c>
      <c r="H107" s="138">
        <v>92</v>
      </c>
      <c r="I107" s="139"/>
      <c r="J107" s="140">
        <f>ROUND(I107*H107,2)</f>
        <v>0</v>
      </c>
      <c r="K107" s="136" t="s">
        <v>123</v>
      </c>
      <c r="L107" s="33"/>
      <c r="M107" s="141" t="s">
        <v>3</v>
      </c>
      <c r="N107" s="142" t="s">
        <v>44</v>
      </c>
      <c r="O107" s="53"/>
      <c r="P107" s="143">
        <f>O107*H107</f>
        <v>0</v>
      </c>
      <c r="Q107" s="143">
        <v>0</v>
      </c>
      <c r="R107" s="143">
        <f>Q107*H107</f>
        <v>0</v>
      </c>
      <c r="S107" s="143">
        <v>0.115</v>
      </c>
      <c r="T107" s="144">
        <f>S107*H107</f>
        <v>10.58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45" t="s">
        <v>124</v>
      </c>
      <c r="AT107" s="145" t="s">
        <v>119</v>
      </c>
      <c r="AU107" s="145" t="s">
        <v>82</v>
      </c>
      <c r="AY107" s="17" t="s">
        <v>116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7" t="s">
        <v>15</v>
      </c>
      <c r="BK107" s="146">
        <f>ROUND(I107*H107,2)</f>
        <v>0</v>
      </c>
      <c r="BL107" s="17" t="s">
        <v>124</v>
      </c>
      <c r="BM107" s="145" t="s">
        <v>150</v>
      </c>
    </row>
    <row r="108" spans="1:65" s="2" customFormat="1" ht="29.25">
      <c r="A108" s="32"/>
      <c r="B108" s="33"/>
      <c r="C108" s="32"/>
      <c r="D108" s="147" t="s">
        <v>126</v>
      </c>
      <c r="E108" s="32"/>
      <c r="F108" s="148" t="s">
        <v>151</v>
      </c>
      <c r="G108" s="32"/>
      <c r="H108" s="32"/>
      <c r="I108" s="149"/>
      <c r="J108" s="32"/>
      <c r="K108" s="32"/>
      <c r="L108" s="33"/>
      <c r="M108" s="150"/>
      <c r="N108" s="151"/>
      <c r="O108" s="53"/>
      <c r="P108" s="53"/>
      <c r="Q108" s="53"/>
      <c r="R108" s="53"/>
      <c r="S108" s="53"/>
      <c r="T108" s="54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7" t="s">
        <v>126</v>
      </c>
      <c r="AU108" s="17" t="s">
        <v>82</v>
      </c>
    </row>
    <row r="109" spans="1:65" s="13" customFormat="1">
      <c r="B109" s="152"/>
      <c r="D109" s="147" t="s">
        <v>128</v>
      </c>
      <c r="E109" s="153" t="s">
        <v>3</v>
      </c>
      <c r="F109" s="154" t="s">
        <v>152</v>
      </c>
      <c r="H109" s="153" t="s">
        <v>3</v>
      </c>
      <c r="I109" s="155"/>
      <c r="L109" s="152"/>
      <c r="M109" s="156"/>
      <c r="N109" s="157"/>
      <c r="O109" s="157"/>
      <c r="P109" s="157"/>
      <c r="Q109" s="157"/>
      <c r="R109" s="157"/>
      <c r="S109" s="157"/>
      <c r="T109" s="158"/>
      <c r="AT109" s="153" t="s">
        <v>128</v>
      </c>
      <c r="AU109" s="153" t="s">
        <v>82</v>
      </c>
      <c r="AV109" s="13" t="s">
        <v>15</v>
      </c>
      <c r="AW109" s="13" t="s">
        <v>35</v>
      </c>
      <c r="AX109" s="13" t="s">
        <v>73</v>
      </c>
      <c r="AY109" s="153" t="s">
        <v>116</v>
      </c>
    </row>
    <row r="110" spans="1:65" s="14" customFormat="1">
      <c r="B110" s="159"/>
      <c r="D110" s="147" t="s">
        <v>128</v>
      </c>
      <c r="E110" s="160" t="s">
        <v>3</v>
      </c>
      <c r="F110" s="161" t="s">
        <v>153</v>
      </c>
      <c r="H110" s="162">
        <v>92</v>
      </c>
      <c r="I110" s="163"/>
      <c r="L110" s="159"/>
      <c r="M110" s="164"/>
      <c r="N110" s="165"/>
      <c r="O110" s="165"/>
      <c r="P110" s="165"/>
      <c r="Q110" s="165"/>
      <c r="R110" s="165"/>
      <c r="S110" s="165"/>
      <c r="T110" s="166"/>
      <c r="AT110" s="160" t="s">
        <v>128</v>
      </c>
      <c r="AU110" s="160" t="s">
        <v>82</v>
      </c>
      <c r="AV110" s="14" t="s">
        <v>82</v>
      </c>
      <c r="AW110" s="14" t="s">
        <v>35</v>
      </c>
      <c r="AX110" s="14" t="s">
        <v>15</v>
      </c>
      <c r="AY110" s="160" t="s">
        <v>116</v>
      </c>
    </row>
    <row r="111" spans="1:65" s="2" customFormat="1" ht="24.2" customHeight="1">
      <c r="A111" s="32"/>
      <c r="B111" s="133"/>
      <c r="C111" s="134" t="s">
        <v>154</v>
      </c>
      <c r="D111" s="134" t="s">
        <v>119</v>
      </c>
      <c r="E111" s="135" t="s">
        <v>155</v>
      </c>
      <c r="F111" s="136" t="s">
        <v>156</v>
      </c>
      <c r="G111" s="137" t="s">
        <v>157</v>
      </c>
      <c r="H111" s="138">
        <v>50</v>
      </c>
      <c r="I111" s="139"/>
      <c r="J111" s="140">
        <f>ROUND(I111*H111,2)</f>
        <v>0</v>
      </c>
      <c r="K111" s="136" t="s">
        <v>123</v>
      </c>
      <c r="L111" s="33"/>
      <c r="M111" s="141" t="s">
        <v>3</v>
      </c>
      <c r="N111" s="142" t="s">
        <v>44</v>
      </c>
      <c r="O111" s="53"/>
      <c r="P111" s="143">
        <f>O111*H111</f>
        <v>0</v>
      </c>
      <c r="Q111" s="143">
        <v>3.0000000000000001E-5</v>
      </c>
      <c r="R111" s="143">
        <f>Q111*H111</f>
        <v>1.5E-3</v>
      </c>
      <c r="S111" s="143">
        <v>0</v>
      </c>
      <c r="T111" s="144">
        <f>S111*H111</f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45" t="s">
        <v>124</v>
      </c>
      <c r="AT111" s="145" t="s">
        <v>119</v>
      </c>
      <c r="AU111" s="145" t="s">
        <v>82</v>
      </c>
      <c r="AY111" s="17" t="s">
        <v>116</v>
      </c>
      <c r="BE111" s="146">
        <f>IF(N111="základní",J111,0)</f>
        <v>0</v>
      </c>
      <c r="BF111" s="146">
        <f>IF(N111="snížená",J111,0)</f>
        <v>0</v>
      </c>
      <c r="BG111" s="146">
        <f>IF(N111="zákl. přenesená",J111,0)</f>
        <v>0</v>
      </c>
      <c r="BH111" s="146">
        <f>IF(N111="sníž. přenesená",J111,0)</f>
        <v>0</v>
      </c>
      <c r="BI111" s="146">
        <f>IF(N111="nulová",J111,0)</f>
        <v>0</v>
      </c>
      <c r="BJ111" s="17" t="s">
        <v>15</v>
      </c>
      <c r="BK111" s="146">
        <f>ROUND(I111*H111,2)</f>
        <v>0</v>
      </c>
      <c r="BL111" s="17" t="s">
        <v>124</v>
      </c>
      <c r="BM111" s="145" t="s">
        <v>158</v>
      </c>
    </row>
    <row r="112" spans="1:65" s="2" customFormat="1" ht="19.5">
      <c r="A112" s="32"/>
      <c r="B112" s="33"/>
      <c r="C112" s="32"/>
      <c r="D112" s="147" t="s">
        <v>126</v>
      </c>
      <c r="E112" s="32"/>
      <c r="F112" s="148" t="s">
        <v>159</v>
      </c>
      <c r="G112" s="32"/>
      <c r="H112" s="32"/>
      <c r="I112" s="149"/>
      <c r="J112" s="32"/>
      <c r="K112" s="32"/>
      <c r="L112" s="33"/>
      <c r="M112" s="150"/>
      <c r="N112" s="151"/>
      <c r="O112" s="53"/>
      <c r="P112" s="53"/>
      <c r="Q112" s="53"/>
      <c r="R112" s="53"/>
      <c r="S112" s="53"/>
      <c r="T112" s="54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7" t="s">
        <v>126</v>
      </c>
      <c r="AU112" s="17" t="s">
        <v>82</v>
      </c>
    </row>
    <row r="113" spans="1:65" s="2" customFormat="1" ht="24.2" customHeight="1">
      <c r="A113" s="32"/>
      <c r="B113" s="133"/>
      <c r="C113" s="134" t="s">
        <v>160</v>
      </c>
      <c r="D113" s="134" t="s">
        <v>119</v>
      </c>
      <c r="E113" s="135" t="s">
        <v>161</v>
      </c>
      <c r="F113" s="136" t="s">
        <v>162</v>
      </c>
      <c r="G113" s="137" t="s">
        <v>163</v>
      </c>
      <c r="H113" s="138">
        <v>30</v>
      </c>
      <c r="I113" s="139"/>
      <c r="J113" s="140">
        <f>ROUND(I113*H113,2)</f>
        <v>0</v>
      </c>
      <c r="K113" s="136" t="s">
        <v>123</v>
      </c>
      <c r="L113" s="33"/>
      <c r="M113" s="141" t="s">
        <v>3</v>
      </c>
      <c r="N113" s="142" t="s">
        <v>44</v>
      </c>
      <c r="O113" s="53"/>
      <c r="P113" s="143">
        <f>O113*H113</f>
        <v>0</v>
      </c>
      <c r="Q113" s="143">
        <v>0</v>
      </c>
      <c r="R113" s="143">
        <f>Q113*H113</f>
        <v>0</v>
      </c>
      <c r="S113" s="143">
        <v>0</v>
      </c>
      <c r="T113" s="144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45" t="s">
        <v>124</v>
      </c>
      <c r="AT113" s="145" t="s">
        <v>119</v>
      </c>
      <c r="AU113" s="145" t="s">
        <v>82</v>
      </c>
      <c r="AY113" s="17" t="s">
        <v>116</v>
      </c>
      <c r="BE113" s="146">
        <f>IF(N113="základní",J113,0)</f>
        <v>0</v>
      </c>
      <c r="BF113" s="146">
        <f>IF(N113="snížená",J113,0)</f>
        <v>0</v>
      </c>
      <c r="BG113" s="146">
        <f>IF(N113="zákl. přenesená",J113,0)</f>
        <v>0</v>
      </c>
      <c r="BH113" s="146">
        <f>IF(N113="sníž. přenesená",J113,0)</f>
        <v>0</v>
      </c>
      <c r="BI113" s="146">
        <f>IF(N113="nulová",J113,0)</f>
        <v>0</v>
      </c>
      <c r="BJ113" s="17" t="s">
        <v>15</v>
      </c>
      <c r="BK113" s="146">
        <f>ROUND(I113*H113,2)</f>
        <v>0</v>
      </c>
      <c r="BL113" s="17" t="s">
        <v>124</v>
      </c>
      <c r="BM113" s="145" t="s">
        <v>164</v>
      </c>
    </row>
    <row r="114" spans="1:65" s="2" customFormat="1" ht="19.5">
      <c r="A114" s="32"/>
      <c r="B114" s="33"/>
      <c r="C114" s="32"/>
      <c r="D114" s="147" t="s">
        <v>126</v>
      </c>
      <c r="E114" s="32"/>
      <c r="F114" s="148" t="s">
        <v>165</v>
      </c>
      <c r="G114" s="32"/>
      <c r="H114" s="32"/>
      <c r="I114" s="149"/>
      <c r="J114" s="32"/>
      <c r="K114" s="32"/>
      <c r="L114" s="33"/>
      <c r="M114" s="150"/>
      <c r="N114" s="151"/>
      <c r="O114" s="53"/>
      <c r="P114" s="53"/>
      <c r="Q114" s="53"/>
      <c r="R114" s="53"/>
      <c r="S114" s="53"/>
      <c r="T114" s="54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7" t="s">
        <v>126</v>
      </c>
      <c r="AU114" s="17" t="s">
        <v>82</v>
      </c>
    </row>
    <row r="115" spans="1:65" s="2" customFormat="1" ht="24.2" customHeight="1">
      <c r="A115" s="32"/>
      <c r="B115" s="133"/>
      <c r="C115" s="134" t="s">
        <v>166</v>
      </c>
      <c r="D115" s="134" t="s">
        <v>119</v>
      </c>
      <c r="E115" s="135" t="s">
        <v>167</v>
      </c>
      <c r="F115" s="136" t="s">
        <v>168</v>
      </c>
      <c r="G115" s="137" t="s">
        <v>169</v>
      </c>
      <c r="H115" s="138">
        <v>8.4149999999999991</v>
      </c>
      <c r="I115" s="139"/>
      <c r="J115" s="140">
        <f>ROUND(I115*H115,2)</f>
        <v>0</v>
      </c>
      <c r="K115" s="136" t="s">
        <v>123</v>
      </c>
      <c r="L115" s="33"/>
      <c r="M115" s="141" t="s">
        <v>3</v>
      </c>
      <c r="N115" s="142" t="s">
        <v>44</v>
      </c>
      <c r="O115" s="53"/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45" t="s">
        <v>124</v>
      </c>
      <c r="AT115" s="145" t="s">
        <v>119</v>
      </c>
      <c r="AU115" s="145" t="s">
        <v>82</v>
      </c>
      <c r="AY115" s="17" t="s">
        <v>116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7" t="s">
        <v>15</v>
      </c>
      <c r="BK115" s="146">
        <f>ROUND(I115*H115,2)</f>
        <v>0</v>
      </c>
      <c r="BL115" s="17" t="s">
        <v>124</v>
      </c>
      <c r="BM115" s="145" t="s">
        <v>170</v>
      </c>
    </row>
    <row r="116" spans="1:65" s="2" customFormat="1" ht="29.25">
      <c r="A116" s="32"/>
      <c r="B116" s="33"/>
      <c r="C116" s="32"/>
      <c r="D116" s="147" t="s">
        <v>126</v>
      </c>
      <c r="E116" s="32"/>
      <c r="F116" s="148" t="s">
        <v>171</v>
      </c>
      <c r="G116" s="32"/>
      <c r="H116" s="32"/>
      <c r="I116" s="149"/>
      <c r="J116" s="32"/>
      <c r="K116" s="32"/>
      <c r="L116" s="33"/>
      <c r="M116" s="150"/>
      <c r="N116" s="151"/>
      <c r="O116" s="53"/>
      <c r="P116" s="53"/>
      <c r="Q116" s="53"/>
      <c r="R116" s="53"/>
      <c r="S116" s="53"/>
      <c r="T116" s="54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7" t="s">
        <v>126</v>
      </c>
      <c r="AU116" s="17" t="s">
        <v>82</v>
      </c>
    </row>
    <row r="117" spans="1:65" s="13" customFormat="1">
      <c r="B117" s="152"/>
      <c r="D117" s="147" t="s">
        <v>128</v>
      </c>
      <c r="E117" s="153" t="s">
        <v>3</v>
      </c>
      <c r="F117" s="154" t="s">
        <v>172</v>
      </c>
      <c r="H117" s="153" t="s">
        <v>3</v>
      </c>
      <c r="I117" s="155"/>
      <c r="L117" s="152"/>
      <c r="M117" s="156"/>
      <c r="N117" s="157"/>
      <c r="O117" s="157"/>
      <c r="P117" s="157"/>
      <c r="Q117" s="157"/>
      <c r="R117" s="157"/>
      <c r="S117" s="157"/>
      <c r="T117" s="158"/>
      <c r="AT117" s="153" t="s">
        <v>128</v>
      </c>
      <c r="AU117" s="153" t="s">
        <v>82</v>
      </c>
      <c r="AV117" s="13" t="s">
        <v>15</v>
      </c>
      <c r="AW117" s="13" t="s">
        <v>35</v>
      </c>
      <c r="AX117" s="13" t="s">
        <v>73</v>
      </c>
      <c r="AY117" s="153" t="s">
        <v>116</v>
      </c>
    </row>
    <row r="118" spans="1:65" s="14" customFormat="1">
      <c r="B118" s="159"/>
      <c r="D118" s="147" t="s">
        <v>128</v>
      </c>
      <c r="E118" s="160" t="s">
        <v>3</v>
      </c>
      <c r="F118" s="161" t="s">
        <v>173</v>
      </c>
      <c r="H118" s="162">
        <v>8.4149999999999991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128</v>
      </c>
      <c r="AU118" s="160" t="s">
        <v>82</v>
      </c>
      <c r="AV118" s="14" t="s">
        <v>82</v>
      </c>
      <c r="AW118" s="14" t="s">
        <v>35</v>
      </c>
      <c r="AX118" s="14" t="s">
        <v>15</v>
      </c>
      <c r="AY118" s="160" t="s">
        <v>116</v>
      </c>
    </row>
    <row r="119" spans="1:65" s="2" customFormat="1" ht="24.2" customHeight="1">
      <c r="A119" s="32"/>
      <c r="B119" s="133"/>
      <c r="C119" s="134" t="s">
        <v>174</v>
      </c>
      <c r="D119" s="134" t="s">
        <v>119</v>
      </c>
      <c r="E119" s="135" t="s">
        <v>175</v>
      </c>
      <c r="F119" s="136" t="s">
        <v>176</v>
      </c>
      <c r="G119" s="137" t="s">
        <v>169</v>
      </c>
      <c r="H119" s="138">
        <v>129.03</v>
      </c>
      <c r="I119" s="139"/>
      <c r="J119" s="140">
        <f>ROUND(I119*H119,2)</f>
        <v>0</v>
      </c>
      <c r="K119" s="136" t="s">
        <v>123</v>
      </c>
      <c r="L119" s="33"/>
      <c r="M119" s="141" t="s">
        <v>3</v>
      </c>
      <c r="N119" s="142" t="s">
        <v>44</v>
      </c>
      <c r="O119" s="53"/>
      <c r="P119" s="143">
        <f>O119*H119</f>
        <v>0</v>
      </c>
      <c r="Q119" s="143">
        <v>0</v>
      </c>
      <c r="R119" s="143">
        <f>Q119*H119</f>
        <v>0</v>
      </c>
      <c r="S119" s="143">
        <v>0</v>
      </c>
      <c r="T119" s="14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45" t="s">
        <v>124</v>
      </c>
      <c r="AT119" s="145" t="s">
        <v>119</v>
      </c>
      <c r="AU119" s="145" t="s">
        <v>82</v>
      </c>
      <c r="AY119" s="17" t="s">
        <v>116</v>
      </c>
      <c r="BE119" s="146">
        <f>IF(N119="základní",J119,0)</f>
        <v>0</v>
      </c>
      <c r="BF119" s="146">
        <f>IF(N119="snížená",J119,0)</f>
        <v>0</v>
      </c>
      <c r="BG119" s="146">
        <f>IF(N119="zákl. přenesená",J119,0)</f>
        <v>0</v>
      </c>
      <c r="BH119" s="146">
        <f>IF(N119="sníž. přenesená",J119,0)</f>
        <v>0</v>
      </c>
      <c r="BI119" s="146">
        <f>IF(N119="nulová",J119,0)</f>
        <v>0</v>
      </c>
      <c r="BJ119" s="17" t="s">
        <v>15</v>
      </c>
      <c r="BK119" s="146">
        <f>ROUND(I119*H119,2)</f>
        <v>0</v>
      </c>
      <c r="BL119" s="17" t="s">
        <v>124</v>
      </c>
      <c r="BM119" s="145" t="s">
        <v>177</v>
      </c>
    </row>
    <row r="120" spans="1:65" s="2" customFormat="1" ht="29.25">
      <c r="A120" s="32"/>
      <c r="B120" s="33"/>
      <c r="C120" s="32"/>
      <c r="D120" s="147" t="s">
        <v>126</v>
      </c>
      <c r="E120" s="32"/>
      <c r="F120" s="148" t="s">
        <v>178</v>
      </c>
      <c r="G120" s="32"/>
      <c r="H120" s="32"/>
      <c r="I120" s="149"/>
      <c r="J120" s="32"/>
      <c r="K120" s="32"/>
      <c r="L120" s="33"/>
      <c r="M120" s="150"/>
      <c r="N120" s="151"/>
      <c r="O120" s="53"/>
      <c r="P120" s="53"/>
      <c r="Q120" s="53"/>
      <c r="R120" s="53"/>
      <c r="S120" s="53"/>
      <c r="T120" s="54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126</v>
      </c>
      <c r="AU120" s="17" t="s">
        <v>82</v>
      </c>
    </row>
    <row r="121" spans="1:65" s="13" customFormat="1">
      <c r="B121" s="152"/>
      <c r="D121" s="147" t="s">
        <v>128</v>
      </c>
      <c r="E121" s="153" t="s">
        <v>3</v>
      </c>
      <c r="F121" s="154" t="s">
        <v>179</v>
      </c>
      <c r="H121" s="153" t="s">
        <v>3</v>
      </c>
      <c r="I121" s="155"/>
      <c r="L121" s="152"/>
      <c r="M121" s="156"/>
      <c r="N121" s="157"/>
      <c r="O121" s="157"/>
      <c r="P121" s="157"/>
      <c r="Q121" s="157"/>
      <c r="R121" s="157"/>
      <c r="S121" s="157"/>
      <c r="T121" s="158"/>
      <c r="AT121" s="153" t="s">
        <v>128</v>
      </c>
      <c r="AU121" s="153" t="s">
        <v>82</v>
      </c>
      <c r="AV121" s="13" t="s">
        <v>15</v>
      </c>
      <c r="AW121" s="13" t="s">
        <v>35</v>
      </c>
      <c r="AX121" s="13" t="s">
        <v>73</v>
      </c>
      <c r="AY121" s="153" t="s">
        <v>116</v>
      </c>
    </row>
    <row r="122" spans="1:65" s="14" customFormat="1">
      <c r="B122" s="159"/>
      <c r="D122" s="147" t="s">
        <v>128</v>
      </c>
      <c r="E122" s="160" t="s">
        <v>3</v>
      </c>
      <c r="F122" s="161" t="s">
        <v>180</v>
      </c>
      <c r="H122" s="162">
        <v>129.03</v>
      </c>
      <c r="I122" s="163"/>
      <c r="L122" s="159"/>
      <c r="M122" s="164"/>
      <c r="N122" s="165"/>
      <c r="O122" s="165"/>
      <c r="P122" s="165"/>
      <c r="Q122" s="165"/>
      <c r="R122" s="165"/>
      <c r="S122" s="165"/>
      <c r="T122" s="166"/>
      <c r="AT122" s="160" t="s">
        <v>128</v>
      </c>
      <c r="AU122" s="160" t="s">
        <v>82</v>
      </c>
      <c r="AV122" s="14" t="s">
        <v>82</v>
      </c>
      <c r="AW122" s="14" t="s">
        <v>35</v>
      </c>
      <c r="AX122" s="14" t="s">
        <v>15</v>
      </c>
      <c r="AY122" s="160" t="s">
        <v>116</v>
      </c>
    </row>
    <row r="123" spans="1:65" s="2" customFormat="1" ht="14.45" customHeight="1">
      <c r="A123" s="32"/>
      <c r="B123" s="133"/>
      <c r="C123" s="134" t="s">
        <v>181</v>
      </c>
      <c r="D123" s="134" t="s">
        <v>119</v>
      </c>
      <c r="E123" s="135" t="s">
        <v>182</v>
      </c>
      <c r="F123" s="136" t="s">
        <v>183</v>
      </c>
      <c r="G123" s="137" t="s">
        <v>122</v>
      </c>
      <c r="H123" s="138">
        <v>5.61</v>
      </c>
      <c r="I123" s="139"/>
      <c r="J123" s="140">
        <f>ROUND(I123*H123,2)</f>
        <v>0</v>
      </c>
      <c r="K123" s="136" t="s">
        <v>123</v>
      </c>
      <c r="L123" s="33"/>
      <c r="M123" s="141" t="s">
        <v>3</v>
      </c>
      <c r="N123" s="142" t="s">
        <v>44</v>
      </c>
      <c r="O123" s="53"/>
      <c r="P123" s="143">
        <f>O123*H123</f>
        <v>0</v>
      </c>
      <c r="Q123" s="143">
        <v>8.4000000000000003E-4</v>
      </c>
      <c r="R123" s="143">
        <f>Q123*H123</f>
        <v>4.7124000000000003E-3</v>
      </c>
      <c r="S123" s="143">
        <v>0</v>
      </c>
      <c r="T123" s="14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45" t="s">
        <v>124</v>
      </c>
      <c r="AT123" s="145" t="s">
        <v>119</v>
      </c>
      <c r="AU123" s="145" t="s">
        <v>82</v>
      </c>
      <c r="AY123" s="17" t="s">
        <v>116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7" t="s">
        <v>15</v>
      </c>
      <c r="BK123" s="146">
        <f>ROUND(I123*H123,2)</f>
        <v>0</v>
      </c>
      <c r="BL123" s="17" t="s">
        <v>124</v>
      </c>
      <c r="BM123" s="145" t="s">
        <v>184</v>
      </c>
    </row>
    <row r="124" spans="1:65" s="2" customFormat="1" ht="19.5">
      <c r="A124" s="32"/>
      <c r="B124" s="33"/>
      <c r="C124" s="32"/>
      <c r="D124" s="147" t="s">
        <v>126</v>
      </c>
      <c r="E124" s="32"/>
      <c r="F124" s="148" t="s">
        <v>185</v>
      </c>
      <c r="G124" s="32"/>
      <c r="H124" s="32"/>
      <c r="I124" s="149"/>
      <c r="J124" s="32"/>
      <c r="K124" s="32"/>
      <c r="L124" s="33"/>
      <c r="M124" s="150"/>
      <c r="N124" s="151"/>
      <c r="O124" s="53"/>
      <c r="P124" s="53"/>
      <c r="Q124" s="53"/>
      <c r="R124" s="53"/>
      <c r="S124" s="53"/>
      <c r="T124" s="54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126</v>
      </c>
      <c r="AU124" s="17" t="s">
        <v>82</v>
      </c>
    </row>
    <row r="125" spans="1:65" s="13" customFormat="1">
      <c r="B125" s="152"/>
      <c r="D125" s="147" t="s">
        <v>128</v>
      </c>
      <c r="E125" s="153" t="s">
        <v>3</v>
      </c>
      <c r="F125" s="154" t="s">
        <v>186</v>
      </c>
      <c r="H125" s="153" t="s">
        <v>3</v>
      </c>
      <c r="I125" s="155"/>
      <c r="L125" s="152"/>
      <c r="M125" s="156"/>
      <c r="N125" s="157"/>
      <c r="O125" s="157"/>
      <c r="P125" s="157"/>
      <c r="Q125" s="157"/>
      <c r="R125" s="157"/>
      <c r="S125" s="157"/>
      <c r="T125" s="158"/>
      <c r="AT125" s="153" t="s">
        <v>128</v>
      </c>
      <c r="AU125" s="153" t="s">
        <v>82</v>
      </c>
      <c r="AV125" s="13" t="s">
        <v>15</v>
      </c>
      <c r="AW125" s="13" t="s">
        <v>35</v>
      </c>
      <c r="AX125" s="13" t="s">
        <v>73</v>
      </c>
      <c r="AY125" s="153" t="s">
        <v>116</v>
      </c>
    </row>
    <row r="126" spans="1:65" s="14" customFormat="1">
      <c r="B126" s="159"/>
      <c r="D126" s="147" t="s">
        <v>128</v>
      </c>
      <c r="E126" s="160" t="s">
        <v>3</v>
      </c>
      <c r="F126" s="161" t="s">
        <v>187</v>
      </c>
      <c r="H126" s="162">
        <v>5.61</v>
      </c>
      <c r="I126" s="163"/>
      <c r="L126" s="159"/>
      <c r="M126" s="164"/>
      <c r="N126" s="165"/>
      <c r="O126" s="165"/>
      <c r="P126" s="165"/>
      <c r="Q126" s="165"/>
      <c r="R126" s="165"/>
      <c r="S126" s="165"/>
      <c r="T126" s="166"/>
      <c r="AT126" s="160" t="s">
        <v>128</v>
      </c>
      <c r="AU126" s="160" t="s">
        <v>82</v>
      </c>
      <c r="AV126" s="14" t="s">
        <v>82</v>
      </c>
      <c r="AW126" s="14" t="s">
        <v>35</v>
      </c>
      <c r="AX126" s="14" t="s">
        <v>15</v>
      </c>
      <c r="AY126" s="160" t="s">
        <v>116</v>
      </c>
    </row>
    <row r="127" spans="1:65" s="2" customFormat="1" ht="24.2" customHeight="1">
      <c r="A127" s="32"/>
      <c r="B127" s="133"/>
      <c r="C127" s="134" t="s">
        <v>188</v>
      </c>
      <c r="D127" s="134" t="s">
        <v>119</v>
      </c>
      <c r="E127" s="135" t="s">
        <v>189</v>
      </c>
      <c r="F127" s="136" t="s">
        <v>190</v>
      </c>
      <c r="G127" s="137" t="s">
        <v>122</v>
      </c>
      <c r="H127" s="138">
        <v>5.61</v>
      </c>
      <c r="I127" s="139"/>
      <c r="J127" s="140">
        <f>ROUND(I127*H127,2)</f>
        <v>0</v>
      </c>
      <c r="K127" s="136" t="s">
        <v>123</v>
      </c>
      <c r="L127" s="33"/>
      <c r="M127" s="141" t="s">
        <v>3</v>
      </c>
      <c r="N127" s="142" t="s">
        <v>44</v>
      </c>
      <c r="O127" s="53"/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45" t="s">
        <v>124</v>
      </c>
      <c r="AT127" s="145" t="s">
        <v>119</v>
      </c>
      <c r="AU127" s="145" t="s">
        <v>82</v>
      </c>
      <c r="AY127" s="17" t="s">
        <v>116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15</v>
      </c>
      <c r="BK127" s="146">
        <f>ROUND(I127*H127,2)</f>
        <v>0</v>
      </c>
      <c r="BL127" s="17" t="s">
        <v>124</v>
      </c>
      <c r="BM127" s="145" t="s">
        <v>191</v>
      </c>
    </row>
    <row r="128" spans="1:65" s="2" customFormat="1" ht="29.25">
      <c r="A128" s="32"/>
      <c r="B128" s="33"/>
      <c r="C128" s="32"/>
      <c r="D128" s="147" t="s">
        <v>126</v>
      </c>
      <c r="E128" s="32"/>
      <c r="F128" s="148" t="s">
        <v>192</v>
      </c>
      <c r="G128" s="32"/>
      <c r="H128" s="32"/>
      <c r="I128" s="149"/>
      <c r="J128" s="32"/>
      <c r="K128" s="32"/>
      <c r="L128" s="33"/>
      <c r="M128" s="150"/>
      <c r="N128" s="151"/>
      <c r="O128" s="53"/>
      <c r="P128" s="53"/>
      <c r="Q128" s="53"/>
      <c r="R128" s="53"/>
      <c r="S128" s="53"/>
      <c r="T128" s="54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126</v>
      </c>
      <c r="AU128" s="17" t="s">
        <v>82</v>
      </c>
    </row>
    <row r="129" spans="1:65" s="13" customFormat="1">
      <c r="B129" s="152"/>
      <c r="D129" s="147" t="s">
        <v>128</v>
      </c>
      <c r="E129" s="153" t="s">
        <v>3</v>
      </c>
      <c r="F129" s="154" t="s">
        <v>186</v>
      </c>
      <c r="H129" s="153" t="s">
        <v>3</v>
      </c>
      <c r="I129" s="155"/>
      <c r="L129" s="152"/>
      <c r="M129" s="156"/>
      <c r="N129" s="157"/>
      <c r="O129" s="157"/>
      <c r="P129" s="157"/>
      <c r="Q129" s="157"/>
      <c r="R129" s="157"/>
      <c r="S129" s="157"/>
      <c r="T129" s="158"/>
      <c r="AT129" s="153" t="s">
        <v>128</v>
      </c>
      <c r="AU129" s="153" t="s">
        <v>82</v>
      </c>
      <c r="AV129" s="13" t="s">
        <v>15</v>
      </c>
      <c r="AW129" s="13" t="s">
        <v>35</v>
      </c>
      <c r="AX129" s="13" t="s">
        <v>73</v>
      </c>
      <c r="AY129" s="153" t="s">
        <v>116</v>
      </c>
    </row>
    <row r="130" spans="1:65" s="14" customFormat="1">
      <c r="B130" s="159"/>
      <c r="D130" s="147" t="s">
        <v>128</v>
      </c>
      <c r="E130" s="160" t="s">
        <v>3</v>
      </c>
      <c r="F130" s="161" t="s">
        <v>187</v>
      </c>
      <c r="H130" s="162">
        <v>5.61</v>
      </c>
      <c r="I130" s="163"/>
      <c r="L130" s="159"/>
      <c r="M130" s="164"/>
      <c r="N130" s="165"/>
      <c r="O130" s="165"/>
      <c r="P130" s="165"/>
      <c r="Q130" s="165"/>
      <c r="R130" s="165"/>
      <c r="S130" s="165"/>
      <c r="T130" s="166"/>
      <c r="AT130" s="160" t="s">
        <v>128</v>
      </c>
      <c r="AU130" s="160" t="s">
        <v>82</v>
      </c>
      <c r="AV130" s="14" t="s">
        <v>82</v>
      </c>
      <c r="AW130" s="14" t="s">
        <v>35</v>
      </c>
      <c r="AX130" s="14" t="s">
        <v>15</v>
      </c>
      <c r="AY130" s="160" t="s">
        <v>116</v>
      </c>
    </row>
    <row r="131" spans="1:65" s="2" customFormat="1" ht="14.45" customHeight="1">
      <c r="A131" s="32"/>
      <c r="B131" s="133"/>
      <c r="C131" s="134" t="s">
        <v>193</v>
      </c>
      <c r="D131" s="134" t="s">
        <v>119</v>
      </c>
      <c r="E131" s="135" t="s">
        <v>194</v>
      </c>
      <c r="F131" s="136" t="s">
        <v>195</v>
      </c>
      <c r="G131" s="137" t="s">
        <v>122</v>
      </c>
      <c r="H131" s="138">
        <v>156.4</v>
      </c>
      <c r="I131" s="139"/>
      <c r="J131" s="140">
        <f>ROUND(I131*H131,2)</f>
        <v>0</v>
      </c>
      <c r="K131" s="136" t="s">
        <v>123</v>
      </c>
      <c r="L131" s="33"/>
      <c r="M131" s="141" t="s">
        <v>3</v>
      </c>
      <c r="N131" s="142" t="s">
        <v>44</v>
      </c>
      <c r="O131" s="53"/>
      <c r="P131" s="143">
        <f>O131*H131</f>
        <v>0</v>
      </c>
      <c r="Q131" s="143">
        <v>5.9000000000000003E-4</v>
      </c>
      <c r="R131" s="143">
        <f>Q131*H131</f>
        <v>9.2276000000000011E-2</v>
      </c>
      <c r="S131" s="143">
        <v>0</v>
      </c>
      <c r="T131" s="14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45" t="s">
        <v>124</v>
      </c>
      <c r="AT131" s="145" t="s">
        <v>119</v>
      </c>
      <c r="AU131" s="145" t="s">
        <v>82</v>
      </c>
      <c r="AY131" s="17" t="s">
        <v>116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15</v>
      </c>
      <c r="BK131" s="146">
        <f>ROUND(I131*H131,2)</f>
        <v>0</v>
      </c>
      <c r="BL131" s="17" t="s">
        <v>124</v>
      </c>
      <c r="BM131" s="145" t="s">
        <v>196</v>
      </c>
    </row>
    <row r="132" spans="1:65" s="2" customFormat="1" ht="19.5">
      <c r="A132" s="32"/>
      <c r="B132" s="33"/>
      <c r="C132" s="32"/>
      <c r="D132" s="147" t="s">
        <v>126</v>
      </c>
      <c r="E132" s="32"/>
      <c r="F132" s="148" t="s">
        <v>197</v>
      </c>
      <c r="G132" s="32"/>
      <c r="H132" s="32"/>
      <c r="I132" s="149"/>
      <c r="J132" s="32"/>
      <c r="K132" s="32"/>
      <c r="L132" s="33"/>
      <c r="M132" s="150"/>
      <c r="N132" s="151"/>
      <c r="O132" s="53"/>
      <c r="P132" s="53"/>
      <c r="Q132" s="53"/>
      <c r="R132" s="53"/>
      <c r="S132" s="53"/>
      <c r="T132" s="54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126</v>
      </c>
      <c r="AU132" s="17" t="s">
        <v>82</v>
      </c>
    </row>
    <row r="133" spans="1:65" s="13" customFormat="1">
      <c r="B133" s="152"/>
      <c r="D133" s="147" t="s">
        <v>128</v>
      </c>
      <c r="E133" s="153" t="s">
        <v>3</v>
      </c>
      <c r="F133" s="154" t="s">
        <v>179</v>
      </c>
      <c r="H133" s="153" t="s">
        <v>3</v>
      </c>
      <c r="I133" s="155"/>
      <c r="L133" s="152"/>
      <c r="M133" s="156"/>
      <c r="N133" s="157"/>
      <c r="O133" s="157"/>
      <c r="P133" s="157"/>
      <c r="Q133" s="157"/>
      <c r="R133" s="157"/>
      <c r="S133" s="157"/>
      <c r="T133" s="158"/>
      <c r="AT133" s="153" t="s">
        <v>128</v>
      </c>
      <c r="AU133" s="153" t="s">
        <v>82</v>
      </c>
      <c r="AV133" s="13" t="s">
        <v>15</v>
      </c>
      <c r="AW133" s="13" t="s">
        <v>35</v>
      </c>
      <c r="AX133" s="13" t="s">
        <v>73</v>
      </c>
      <c r="AY133" s="153" t="s">
        <v>116</v>
      </c>
    </row>
    <row r="134" spans="1:65" s="14" customFormat="1">
      <c r="B134" s="159"/>
      <c r="D134" s="147" t="s">
        <v>128</v>
      </c>
      <c r="E134" s="160" t="s">
        <v>3</v>
      </c>
      <c r="F134" s="161" t="s">
        <v>198</v>
      </c>
      <c r="H134" s="162">
        <v>156.4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128</v>
      </c>
      <c r="AU134" s="160" t="s">
        <v>82</v>
      </c>
      <c r="AV134" s="14" t="s">
        <v>82</v>
      </c>
      <c r="AW134" s="14" t="s">
        <v>35</v>
      </c>
      <c r="AX134" s="14" t="s">
        <v>15</v>
      </c>
      <c r="AY134" s="160" t="s">
        <v>116</v>
      </c>
    </row>
    <row r="135" spans="1:65" s="2" customFormat="1" ht="14.45" customHeight="1">
      <c r="A135" s="32"/>
      <c r="B135" s="133"/>
      <c r="C135" s="134" t="s">
        <v>199</v>
      </c>
      <c r="D135" s="134" t="s">
        <v>119</v>
      </c>
      <c r="E135" s="135" t="s">
        <v>200</v>
      </c>
      <c r="F135" s="136" t="s">
        <v>201</v>
      </c>
      <c r="G135" s="137" t="s">
        <v>122</v>
      </c>
      <c r="H135" s="138">
        <v>156.4</v>
      </c>
      <c r="I135" s="139"/>
      <c r="J135" s="140">
        <f>ROUND(I135*H135,2)</f>
        <v>0</v>
      </c>
      <c r="K135" s="136" t="s">
        <v>123</v>
      </c>
      <c r="L135" s="33"/>
      <c r="M135" s="141" t="s">
        <v>3</v>
      </c>
      <c r="N135" s="142" t="s">
        <v>44</v>
      </c>
      <c r="O135" s="53"/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45" t="s">
        <v>124</v>
      </c>
      <c r="AT135" s="145" t="s">
        <v>119</v>
      </c>
      <c r="AU135" s="145" t="s">
        <v>82</v>
      </c>
      <c r="AY135" s="17" t="s">
        <v>116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15</v>
      </c>
      <c r="BK135" s="146">
        <f>ROUND(I135*H135,2)</f>
        <v>0</v>
      </c>
      <c r="BL135" s="17" t="s">
        <v>124</v>
      </c>
      <c r="BM135" s="145" t="s">
        <v>202</v>
      </c>
    </row>
    <row r="136" spans="1:65" s="2" customFormat="1" ht="19.5">
      <c r="A136" s="32"/>
      <c r="B136" s="33"/>
      <c r="C136" s="32"/>
      <c r="D136" s="147" t="s">
        <v>126</v>
      </c>
      <c r="E136" s="32"/>
      <c r="F136" s="148" t="s">
        <v>203</v>
      </c>
      <c r="G136" s="32"/>
      <c r="H136" s="32"/>
      <c r="I136" s="149"/>
      <c r="J136" s="32"/>
      <c r="K136" s="32"/>
      <c r="L136" s="33"/>
      <c r="M136" s="150"/>
      <c r="N136" s="151"/>
      <c r="O136" s="53"/>
      <c r="P136" s="53"/>
      <c r="Q136" s="53"/>
      <c r="R136" s="53"/>
      <c r="S136" s="53"/>
      <c r="T136" s="54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126</v>
      </c>
      <c r="AU136" s="17" t="s">
        <v>82</v>
      </c>
    </row>
    <row r="137" spans="1:65" s="13" customFormat="1">
      <c r="B137" s="152"/>
      <c r="D137" s="147" t="s">
        <v>128</v>
      </c>
      <c r="E137" s="153" t="s">
        <v>3</v>
      </c>
      <c r="F137" s="154" t="s">
        <v>179</v>
      </c>
      <c r="H137" s="153" t="s">
        <v>3</v>
      </c>
      <c r="I137" s="155"/>
      <c r="L137" s="152"/>
      <c r="M137" s="156"/>
      <c r="N137" s="157"/>
      <c r="O137" s="157"/>
      <c r="P137" s="157"/>
      <c r="Q137" s="157"/>
      <c r="R137" s="157"/>
      <c r="S137" s="157"/>
      <c r="T137" s="158"/>
      <c r="AT137" s="153" t="s">
        <v>128</v>
      </c>
      <c r="AU137" s="153" t="s">
        <v>82</v>
      </c>
      <c r="AV137" s="13" t="s">
        <v>15</v>
      </c>
      <c r="AW137" s="13" t="s">
        <v>35</v>
      </c>
      <c r="AX137" s="13" t="s">
        <v>73</v>
      </c>
      <c r="AY137" s="153" t="s">
        <v>116</v>
      </c>
    </row>
    <row r="138" spans="1:65" s="14" customFormat="1">
      <c r="B138" s="159"/>
      <c r="D138" s="147" t="s">
        <v>128</v>
      </c>
      <c r="E138" s="160" t="s">
        <v>3</v>
      </c>
      <c r="F138" s="161" t="s">
        <v>198</v>
      </c>
      <c r="H138" s="162">
        <v>156.4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0" t="s">
        <v>128</v>
      </c>
      <c r="AU138" s="160" t="s">
        <v>82</v>
      </c>
      <c r="AV138" s="14" t="s">
        <v>82</v>
      </c>
      <c r="AW138" s="14" t="s">
        <v>35</v>
      </c>
      <c r="AX138" s="14" t="s">
        <v>15</v>
      </c>
      <c r="AY138" s="160" t="s">
        <v>116</v>
      </c>
    </row>
    <row r="139" spans="1:65" s="2" customFormat="1" ht="24.2" customHeight="1">
      <c r="A139" s="32"/>
      <c r="B139" s="133"/>
      <c r="C139" s="134" t="s">
        <v>204</v>
      </c>
      <c r="D139" s="134" t="s">
        <v>119</v>
      </c>
      <c r="E139" s="135" t="s">
        <v>205</v>
      </c>
      <c r="F139" s="136" t="s">
        <v>206</v>
      </c>
      <c r="G139" s="137" t="s">
        <v>169</v>
      </c>
      <c r="H139" s="138">
        <v>137.44499999999999</v>
      </c>
      <c r="I139" s="139"/>
      <c r="J139" s="140">
        <f>ROUND(I139*H139,2)</f>
        <v>0</v>
      </c>
      <c r="K139" s="136" t="s">
        <v>123</v>
      </c>
      <c r="L139" s="33"/>
      <c r="M139" s="141" t="s">
        <v>3</v>
      </c>
      <c r="N139" s="142" t="s">
        <v>44</v>
      </c>
      <c r="O139" s="53"/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45" t="s">
        <v>124</v>
      </c>
      <c r="AT139" s="145" t="s">
        <v>119</v>
      </c>
      <c r="AU139" s="145" t="s">
        <v>82</v>
      </c>
      <c r="AY139" s="17" t="s">
        <v>116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15</v>
      </c>
      <c r="BK139" s="146">
        <f>ROUND(I139*H139,2)</f>
        <v>0</v>
      </c>
      <c r="BL139" s="17" t="s">
        <v>124</v>
      </c>
      <c r="BM139" s="145" t="s">
        <v>207</v>
      </c>
    </row>
    <row r="140" spans="1:65" s="2" customFormat="1" ht="39">
      <c r="A140" s="32"/>
      <c r="B140" s="33"/>
      <c r="C140" s="32"/>
      <c r="D140" s="147" t="s">
        <v>126</v>
      </c>
      <c r="E140" s="32"/>
      <c r="F140" s="148" t="s">
        <v>208</v>
      </c>
      <c r="G140" s="32"/>
      <c r="H140" s="32"/>
      <c r="I140" s="149"/>
      <c r="J140" s="32"/>
      <c r="K140" s="32"/>
      <c r="L140" s="33"/>
      <c r="M140" s="150"/>
      <c r="N140" s="151"/>
      <c r="O140" s="53"/>
      <c r="P140" s="53"/>
      <c r="Q140" s="53"/>
      <c r="R140" s="53"/>
      <c r="S140" s="53"/>
      <c r="T140" s="54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126</v>
      </c>
      <c r="AU140" s="17" t="s">
        <v>82</v>
      </c>
    </row>
    <row r="141" spans="1:65" s="13" customFormat="1">
      <c r="B141" s="152"/>
      <c r="D141" s="147" t="s">
        <v>128</v>
      </c>
      <c r="E141" s="153" t="s">
        <v>3</v>
      </c>
      <c r="F141" s="154" t="s">
        <v>172</v>
      </c>
      <c r="H141" s="153" t="s">
        <v>3</v>
      </c>
      <c r="I141" s="155"/>
      <c r="L141" s="152"/>
      <c r="M141" s="156"/>
      <c r="N141" s="157"/>
      <c r="O141" s="157"/>
      <c r="P141" s="157"/>
      <c r="Q141" s="157"/>
      <c r="R141" s="157"/>
      <c r="S141" s="157"/>
      <c r="T141" s="158"/>
      <c r="AT141" s="153" t="s">
        <v>128</v>
      </c>
      <c r="AU141" s="153" t="s">
        <v>82</v>
      </c>
      <c r="AV141" s="13" t="s">
        <v>15</v>
      </c>
      <c r="AW141" s="13" t="s">
        <v>35</v>
      </c>
      <c r="AX141" s="13" t="s">
        <v>73</v>
      </c>
      <c r="AY141" s="153" t="s">
        <v>116</v>
      </c>
    </row>
    <row r="142" spans="1:65" s="14" customFormat="1">
      <c r="B142" s="159"/>
      <c r="D142" s="147" t="s">
        <v>128</v>
      </c>
      <c r="E142" s="160" t="s">
        <v>3</v>
      </c>
      <c r="F142" s="161" t="s">
        <v>173</v>
      </c>
      <c r="H142" s="162">
        <v>8.4149999999999991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128</v>
      </c>
      <c r="AU142" s="160" t="s">
        <v>82</v>
      </c>
      <c r="AV142" s="14" t="s">
        <v>82</v>
      </c>
      <c r="AW142" s="14" t="s">
        <v>35</v>
      </c>
      <c r="AX142" s="14" t="s">
        <v>73</v>
      </c>
      <c r="AY142" s="160" t="s">
        <v>116</v>
      </c>
    </row>
    <row r="143" spans="1:65" s="13" customFormat="1">
      <c r="B143" s="152"/>
      <c r="D143" s="147" t="s">
        <v>128</v>
      </c>
      <c r="E143" s="153" t="s">
        <v>3</v>
      </c>
      <c r="F143" s="154" t="s">
        <v>179</v>
      </c>
      <c r="H143" s="153" t="s">
        <v>3</v>
      </c>
      <c r="I143" s="155"/>
      <c r="L143" s="152"/>
      <c r="M143" s="156"/>
      <c r="N143" s="157"/>
      <c r="O143" s="157"/>
      <c r="P143" s="157"/>
      <c r="Q143" s="157"/>
      <c r="R143" s="157"/>
      <c r="S143" s="157"/>
      <c r="T143" s="158"/>
      <c r="AT143" s="153" t="s">
        <v>128</v>
      </c>
      <c r="AU143" s="153" t="s">
        <v>82</v>
      </c>
      <c r="AV143" s="13" t="s">
        <v>15</v>
      </c>
      <c r="AW143" s="13" t="s">
        <v>35</v>
      </c>
      <c r="AX143" s="13" t="s">
        <v>73</v>
      </c>
      <c r="AY143" s="153" t="s">
        <v>116</v>
      </c>
    </row>
    <row r="144" spans="1:65" s="14" customFormat="1">
      <c r="B144" s="159"/>
      <c r="D144" s="147" t="s">
        <v>128</v>
      </c>
      <c r="E144" s="160" t="s">
        <v>3</v>
      </c>
      <c r="F144" s="161" t="s">
        <v>180</v>
      </c>
      <c r="H144" s="162">
        <v>129.03</v>
      </c>
      <c r="I144" s="163"/>
      <c r="L144" s="159"/>
      <c r="M144" s="164"/>
      <c r="N144" s="165"/>
      <c r="O144" s="165"/>
      <c r="P144" s="165"/>
      <c r="Q144" s="165"/>
      <c r="R144" s="165"/>
      <c r="S144" s="165"/>
      <c r="T144" s="166"/>
      <c r="AT144" s="160" t="s">
        <v>128</v>
      </c>
      <c r="AU144" s="160" t="s">
        <v>82</v>
      </c>
      <c r="AV144" s="14" t="s">
        <v>82</v>
      </c>
      <c r="AW144" s="14" t="s">
        <v>35</v>
      </c>
      <c r="AX144" s="14" t="s">
        <v>73</v>
      </c>
      <c r="AY144" s="160" t="s">
        <v>116</v>
      </c>
    </row>
    <row r="145" spans="1:65" s="15" customFormat="1">
      <c r="B145" s="167"/>
      <c r="D145" s="147" t="s">
        <v>128</v>
      </c>
      <c r="E145" s="168" t="s">
        <v>3</v>
      </c>
      <c r="F145" s="169" t="s">
        <v>139</v>
      </c>
      <c r="H145" s="170">
        <v>137.44499999999999</v>
      </c>
      <c r="I145" s="171"/>
      <c r="L145" s="167"/>
      <c r="M145" s="172"/>
      <c r="N145" s="173"/>
      <c r="O145" s="173"/>
      <c r="P145" s="173"/>
      <c r="Q145" s="173"/>
      <c r="R145" s="173"/>
      <c r="S145" s="173"/>
      <c r="T145" s="174"/>
      <c r="AT145" s="168" t="s">
        <v>128</v>
      </c>
      <c r="AU145" s="168" t="s">
        <v>82</v>
      </c>
      <c r="AV145" s="15" t="s">
        <v>124</v>
      </c>
      <c r="AW145" s="15" t="s">
        <v>35</v>
      </c>
      <c r="AX145" s="15" t="s">
        <v>15</v>
      </c>
      <c r="AY145" s="168" t="s">
        <v>116</v>
      </c>
    </row>
    <row r="146" spans="1:65" s="2" customFormat="1" ht="24.2" customHeight="1">
      <c r="A146" s="32"/>
      <c r="B146" s="133"/>
      <c r="C146" s="134" t="s">
        <v>209</v>
      </c>
      <c r="D146" s="134" t="s">
        <v>119</v>
      </c>
      <c r="E146" s="135" t="s">
        <v>210</v>
      </c>
      <c r="F146" s="136" t="s">
        <v>211</v>
      </c>
      <c r="G146" s="137" t="s">
        <v>212</v>
      </c>
      <c r="H146" s="138">
        <v>274.89</v>
      </c>
      <c r="I146" s="139"/>
      <c r="J146" s="140">
        <f>ROUND(I146*H146,2)</f>
        <v>0</v>
      </c>
      <c r="K146" s="136" t="s">
        <v>123</v>
      </c>
      <c r="L146" s="33"/>
      <c r="M146" s="141" t="s">
        <v>3</v>
      </c>
      <c r="N146" s="142" t="s">
        <v>44</v>
      </c>
      <c r="O146" s="53"/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45" t="s">
        <v>124</v>
      </c>
      <c r="AT146" s="145" t="s">
        <v>119</v>
      </c>
      <c r="AU146" s="145" t="s">
        <v>82</v>
      </c>
      <c r="AY146" s="17" t="s">
        <v>116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15</v>
      </c>
      <c r="BK146" s="146">
        <f>ROUND(I146*H146,2)</f>
        <v>0</v>
      </c>
      <c r="BL146" s="17" t="s">
        <v>124</v>
      </c>
      <c r="BM146" s="145" t="s">
        <v>213</v>
      </c>
    </row>
    <row r="147" spans="1:65" s="2" customFormat="1" ht="29.25">
      <c r="A147" s="32"/>
      <c r="B147" s="33"/>
      <c r="C147" s="32"/>
      <c r="D147" s="147" t="s">
        <v>126</v>
      </c>
      <c r="E147" s="32"/>
      <c r="F147" s="148" t="s">
        <v>214</v>
      </c>
      <c r="G147" s="32"/>
      <c r="H147" s="32"/>
      <c r="I147" s="149"/>
      <c r="J147" s="32"/>
      <c r="K147" s="32"/>
      <c r="L147" s="33"/>
      <c r="M147" s="150"/>
      <c r="N147" s="151"/>
      <c r="O147" s="53"/>
      <c r="P147" s="53"/>
      <c r="Q147" s="53"/>
      <c r="R147" s="53"/>
      <c r="S147" s="53"/>
      <c r="T147" s="54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126</v>
      </c>
      <c r="AU147" s="17" t="s">
        <v>82</v>
      </c>
    </row>
    <row r="148" spans="1:65" s="13" customFormat="1">
      <c r="B148" s="152"/>
      <c r="D148" s="147" t="s">
        <v>128</v>
      </c>
      <c r="E148" s="153" t="s">
        <v>3</v>
      </c>
      <c r="F148" s="154" t="s">
        <v>172</v>
      </c>
      <c r="H148" s="153" t="s">
        <v>3</v>
      </c>
      <c r="I148" s="155"/>
      <c r="L148" s="152"/>
      <c r="M148" s="156"/>
      <c r="N148" s="157"/>
      <c r="O148" s="157"/>
      <c r="P148" s="157"/>
      <c r="Q148" s="157"/>
      <c r="R148" s="157"/>
      <c r="S148" s="157"/>
      <c r="T148" s="158"/>
      <c r="AT148" s="153" t="s">
        <v>128</v>
      </c>
      <c r="AU148" s="153" t="s">
        <v>82</v>
      </c>
      <c r="AV148" s="13" t="s">
        <v>15</v>
      </c>
      <c r="AW148" s="13" t="s">
        <v>35</v>
      </c>
      <c r="AX148" s="13" t="s">
        <v>73</v>
      </c>
      <c r="AY148" s="153" t="s">
        <v>116</v>
      </c>
    </row>
    <row r="149" spans="1:65" s="14" customFormat="1">
      <c r="B149" s="159"/>
      <c r="D149" s="147" t="s">
        <v>128</v>
      </c>
      <c r="E149" s="160" t="s">
        <v>3</v>
      </c>
      <c r="F149" s="161" t="s">
        <v>173</v>
      </c>
      <c r="H149" s="162">
        <v>8.4149999999999991</v>
      </c>
      <c r="I149" s="163"/>
      <c r="L149" s="159"/>
      <c r="M149" s="164"/>
      <c r="N149" s="165"/>
      <c r="O149" s="165"/>
      <c r="P149" s="165"/>
      <c r="Q149" s="165"/>
      <c r="R149" s="165"/>
      <c r="S149" s="165"/>
      <c r="T149" s="166"/>
      <c r="AT149" s="160" t="s">
        <v>128</v>
      </c>
      <c r="AU149" s="160" t="s">
        <v>82</v>
      </c>
      <c r="AV149" s="14" t="s">
        <v>82</v>
      </c>
      <c r="AW149" s="14" t="s">
        <v>35</v>
      </c>
      <c r="AX149" s="14" t="s">
        <v>73</v>
      </c>
      <c r="AY149" s="160" t="s">
        <v>116</v>
      </c>
    </row>
    <row r="150" spans="1:65" s="13" customFormat="1">
      <c r="B150" s="152"/>
      <c r="D150" s="147" t="s">
        <v>128</v>
      </c>
      <c r="E150" s="153" t="s">
        <v>3</v>
      </c>
      <c r="F150" s="154" t="s">
        <v>179</v>
      </c>
      <c r="H150" s="153" t="s">
        <v>3</v>
      </c>
      <c r="I150" s="155"/>
      <c r="L150" s="152"/>
      <c r="M150" s="156"/>
      <c r="N150" s="157"/>
      <c r="O150" s="157"/>
      <c r="P150" s="157"/>
      <c r="Q150" s="157"/>
      <c r="R150" s="157"/>
      <c r="S150" s="157"/>
      <c r="T150" s="158"/>
      <c r="AT150" s="153" t="s">
        <v>128</v>
      </c>
      <c r="AU150" s="153" t="s">
        <v>82</v>
      </c>
      <c r="AV150" s="13" t="s">
        <v>15</v>
      </c>
      <c r="AW150" s="13" t="s">
        <v>35</v>
      </c>
      <c r="AX150" s="13" t="s">
        <v>73</v>
      </c>
      <c r="AY150" s="153" t="s">
        <v>116</v>
      </c>
    </row>
    <row r="151" spans="1:65" s="14" customFormat="1">
      <c r="B151" s="159"/>
      <c r="D151" s="147" t="s">
        <v>128</v>
      </c>
      <c r="E151" s="160" t="s">
        <v>3</v>
      </c>
      <c r="F151" s="161" t="s">
        <v>180</v>
      </c>
      <c r="H151" s="162">
        <v>129.03</v>
      </c>
      <c r="I151" s="163"/>
      <c r="L151" s="159"/>
      <c r="M151" s="164"/>
      <c r="N151" s="165"/>
      <c r="O151" s="165"/>
      <c r="P151" s="165"/>
      <c r="Q151" s="165"/>
      <c r="R151" s="165"/>
      <c r="S151" s="165"/>
      <c r="T151" s="166"/>
      <c r="AT151" s="160" t="s">
        <v>128</v>
      </c>
      <c r="AU151" s="160" t="s">
        <v>82</v>
      </c>
      <c r="AV151" s="14" t="s">
        <v>82</v>
      </c>
      <c r="AW151" s="14" t="s">
        <v>35</v>
      </c>
      <c r="AX151" s="14" t="s">
        <v>73</v>
      </c>
      <c r="AY151" s="160" t="s">
        <v>116</v>
      </c>
    </row>
    <row r="152" spans="1:65" s="15" customFormat="1">
      <c r="B152" s="167"/>
      <c r="D152" s="147" t="s">
        <v>128</v>
      </c>
      <c r="E152" s="168" t="s">
        <v>3</v>
      </c>
      <c r="F152" s="169" t="s">
        <v>139</v>
      </c>
      <c r="H152" s="170">
        <v>137.44499999999999</v>
      </c>
      <c r="I152" s="171"/>
      <c r="L152" s="167"/>
      <c r="M152" s="172"/>
      <c r="N152" s="173"/>
      <c r="O152" s="173"/>
      <c r="P152" s="173"/>
      <c r="Q152" s="173"/>
      <c r="R152" s="173"/>
      <c r="S152" s="173"/>
      <c r="T152" s="174"/>
      <c r="AT152" s="168" t="s">
        <v>128</v>
      </c>
      <c r="AU152" s="168" t="s">
        <v>82</v>
      </c>
      <c r="AV152" s="15" t="s">
        <v>124</v>
      </c>
      <c r="AW152" s="15" t="s">
        <v>35</v>
      </c>
      <c r="AX152" s="15" t="s">
        <v>15</v>
      </c>
      <c r="AY152" s="168" t="s">
        <v>116</v>
      </c>
    </row>
    <row r="153" spans="1:65" s="14" customFormat="1">
      <c r="B153" s="159"/>
      <c r="D153" s="147" t="s">
        <v>128</v>
      </c>
      <c r="F153" s="161" t="s">
        <v>215</v>
      </c>
      <c r="H153" s="162">
        <v>274.89</v>
      </c>
      <c r="I153" s="163"/>
      <c r="L153" s="159"/>
      <c r="M153" s="164"/>
      <c r="N153" s="165"/>
      <c r="O153" s="165"/>
      <c r="P153" s="165"/>
      <c r="Q153" s="165"/>
      <c r="R153" s="165"/>
      <c r="S153" s="165"/>
      <c r="T153" s="166"/>
      <c r="AT153" s="160" t="s">
        <v>128</v>
      </c>
      <c r="AU153" s="160" t="s">
        <v>82</v>
      </c>
      <c r="AV153" s="14" t="s">
        <v>82</v>
      </c>
      <c r="AW153" s="14" t="s">
        <v>4</v>
      </c>
      <c r="AX153" s="14" t="s">
        <v>15</v>
      </c>
      <c r="AY153" s="160" t="s">
        <v>116</v>
      </c>
    </row>
    <row r="154" spans="1:65" s="2" customFormat="1" ht="14.45" customHeight="1">
      <c r="A154" s="32"/>
      <c r="B154" s="133"/>
      <c r="C154" s="134" t="s">
        <v>216</v>
      </c>
      <c r="D154" s="134" t="s">
        <v>119</v>
      </c>
      <c r="E154" s="135" t="s">
        <v>217</v>
      </c>
      <c r="F154" s="136" t="s">
        <v>218</v>
      </c>
      <c r="G154" s="137" t="s">
        <v>169</v>
      </c>
      <c r="H154" s="138">
        <v>137.44499999999999</v>
      </c>
      <c r="I154" s="139"/>
      <c r="J154" s="140">
        <f>ROUND(I154*H154,2)</f>
        <v>0</v>
      </c>
      <c r="K154" s="136" t="s">
        <v>123</v>
      </c>
      <c r="L154" s="33"/>
      <c r="M154" s="141" t="s">
        <v>3</v>
      </c>
      <c r="N154" s="142" t="s">
        <v>44</v>
      </c>
      <c r="O154" s="53"/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45" t="s">
        <v>124</v>
      </c>
      <c r="AT154" s="145" t="s">
        <v>119</v>
      </c>
      <c r="AU154" s="145" t="s">
        <v>82</v>
      </c>
      <c r="AY154" s="17" t="s">
        <v>116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15</v>
      </c>
      <c r="BK154" s="146">
        <f>ROUND(I154*H154,2)</f>
        <v>0</v>
      </c>
      <c r="BL154" s="17" t="s">
        <v>124</v>
      </c>
      <c r="BM154" s="145" t="s">
        <v>219</v>
      </c>
    </row>
    <row r="155" spans="1:65" s="2" customFormat="1" ht="19.5">
      <c r="A155" s="32"/>
      <c r="B155" s="33"/>
      <c r="C155" s="32"/>
      <c r="D155" s="147" t="s">
        <v>126</v>
      </c>
      <c r="E155" s="32"/>
      <c r="F155" s="148" t="s">
        <v>220</v>
      </c>
      <c r="G155" s="32"/>
      <c r="H155" s="32"/>
      <c r="I155" s="149"/>
      <c r="J155" s="32"/>
      <c r="K155" s="32"/>
      <c r="L155" s="33"/>
      <c r="M155" s="150"/>
      <c r="N155" s="151"/>
      <c r="O155" s="53"/>
      <c r="P155" s="53"/>
      <c r="Q155" s="53"/>
      <c r="R155" s="53"/>
      <c r="S155" s="53"/>
      <c r="T155" s="54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126</v>
      </c>
      <c r="AU155" s="17" t="s">
        <v>82</v>
      </c>
    </row>
    <row r="156" spans="1:65" s="13" customFormat="1">
      <c r="B156" s="152"/>
      <c r="D156" s="147" t="s">
        <v>128</v>
      </c>
      <c r="E156" s="153" t="s">
        <v>3</v>
      </c>
      <c r="F156" s="154" t="s">
        <v>172</v>
      </c>
      <c r="H156" s="153" t="s">
        <v>3</v>
      </c>
      <c r="I156" s="155"/>
      <c r="L156" s="152"/>
      <c r="M156" s="156"/>
      <c r="N156" s="157"/>
      <c r="O156" s="157"/>
      <c r="P156" s="157"/>
      <c r="Q156" s="157"/>
      <c r="R156" s="157"/>
      <c r="S156" s="157"/>
      <c r="T156" s="158"/>
      <c r="AT156" s="153" t="s">
        <v>128</v>
      </c>
      <c r="AU156" s="153" t="s">
        <v>82</v>
      </c>
      <c r="AV156" s="13" t="s">
        <v>15</v>
      </c>
      <c r="AW156" s="13" t="s">
        <v>35</v>
      </c>
      <c r="AX156" s="13" t="s">
        <v>73</v>
      </c>
      <c r="AY156" s="153" t="s">
        <v>116</v>
      </c>
    </row>
    <row r="157" spans="1:65" s="14" customFormat="1">
      <c r="B157" s="159"/>
      <c r="D157" s="147" t="s">
        <v>128</v>
      </c>
      <c r="E157" s="160" t="s">
        <v>3</v>
      </c>
      <c r="F157" s="161" t="s">
        <v>173</v>
      </c>
      <c r="H157" s="162">
        <v>8.4149999999999991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128</v>
      </c>
      <c r="AU157" s="160" t="s">
        <v>82</v>
      </c>
      <c r="AV157" s="14" t="s">
        <v>82</v>
      </c>
      <c r="AW157" s="14" t="s">
        <v>35</v>
      </c>
      <c r="AX157" s="14" t="s">
        <v>73</v>
      </c>
      <c r="AY157" s="160" t="s">
        <v>116</v>
      </c>
    </row>
    <row r="158" spans="1:65" s="13" customFormat="1">
      <c r="B158" s="152"/>
      <c r="D158" s="147" t="s">
        <v>128</v>
      </c>
      <c r="E158" s="153" t="s">
        <v>3</v>
      </c>
      <c r="F158" s="154" t="s">
        <v>179</v>
      </c>
      <c r="H158" s="153" t="s">
        <v>3</v>
      </c>
      <c r="I158" s="155"/>
      <c r="L158" s="152"/>
      <c r="M158" s="156"/>
      <c r="N158" s="157"/>
      <c r="O158" s="157"/>
      <c r="P158" s="157"/>
      <c r="Q158" s="157"/>
      <c r="R158" s="157"/>
      <c r="S158" s="157"/>
      <c r="T158" s="158"/>
      <c r="AT158" s="153" t="s">
        <v>128</v>
      </c>
      <c r="AU158" s="153" t="s">
        <v>82</v>
      </c>
      <c r="AV158" s="13" t="s">
        <v>15</v>
      </c>
      <c r="AW158" s="13" t="s">
        <v>35</v>
      </c>
      <c r="AX158" s="13" t="s">
        <v>73</v>
      </c>
      <c r="AY158" s="153" t="s">
        <v>116</v>
      </c>
    </row>
    <row r="159" spans="1:65" s="14" customFormat="1">
      <c r="B159" s="159"/>
      <c r="D159" s="147" t="s">
        <v>128</v>
      </c>
      <c r="E159" s="160" t="s">
        <v>3</v>
      </c>
      <c r="F159" s="161" t="s">
        <v>180</v>
      </c>
      <c r="H159" s="162">
        <v>129.03</v>
      </c>
      <c r="I159" s="163"/>
      <c r="L159" s="159"/>
      <c r="M159" s="164"/>
      <c r="N159" s="165"/>
      <c r="O159" s="165"/>
      <c r="P159" s="165"/>
      <c r="Q159" s="165"/>
      <c r="R159" s="165"/>
      <c r="S159" s="165"/>
      <c r="T159" s="166"/>
      <c r="AT159" s="160" t="s">
        <v>128</v>
      </c>
      <c r="AU159" s="160" t="s">
        <v>82</v>
      </c>
      <c r="AV159" s="14" t="s">
        <v>82</v>
      </c>
      <c r="AW159" s="14" t="s">
        <v>35</v>
      </c>
      <c r="AX159" s="14" t="s">
        <v>73</v>
      </c>
      <c r="AY159" s="160" t="s">
        <v>116</v>
      </c>
    </row>
    <row r="160" spans="1:65" s="15" customFormat="1">
      <c r="B160" s="167"/>
      <c r="D160" s="147" t="s">
        <v>128</v>
      </c>
      <c r="E160" s="168" t="s">
        <v>3</v>
      </c>
      <c r="F160" s="169" t="s">
        <v>139</v>
      </c>
      <c r="H160" s="170">
        <v>137.44499999999999</v>
      </c>
      <c r="I160" s="171"/>
      <c r="L160" s="167"/>
      <c r="M160" s="172"/>
      <c r="N160" s="173"/>
      <c r="O160" s="173"/>
      <c r="P160" s="173"/>
      <c r="Q160" s="173"/>
      <c r="R160" s="173"/>
      <c r="S160" s="173"/>
      <c r="T160" s="174"/>
      <c r="AT160" s="168" t="s">
        <v>128</v>
      </c>
      <c r="AU160" s="168" t="s">
        <v>82</v>
      </c>
      <c r="AV160" s="15" t="s">
        <v>124</v>
      </c>
      <c r="AW160" s="15" t="s">
        <v>35</v>
      </c>
      <c r="AX160" s="15" t="s">
        <v>15</v>
      </c>
      <c r="AY160" s="168" t="s">
        <v>116</v>
      </c>
    </row>
    <row r="161" spans="1:65" s="2" customFormat="1" ht="24.2" customHeight="1">
      <c r="A161" s="32"/>
      <c r="B161" s="133"/>
      <c r="C161" s="134" t="s">
        <v>221</v>
      </c>
      <c r="D161" s="134" t="s">
        <v>119</v>
      </c>
      <c r="E161" s="135" t="s">
        <v>222</v>
      </c>
      <c r="F161" s="136" t="s">
        <v>223</v>
      </c>
      <c r="G161" s="137" t="s">
        <v>169</v>
      </c>
      <c r="H161" s="138">
        <v>28.8</v>
      </c>
      <c r="I161" s="139"/>
      <c r="J161" s="140">
        <f>ROUND(I161*H161,2)</f>
        <v>0</v>
      </c>
      <c r="K161" s="136" t="s">
        <v>123</v>
      </c>
      <c r="L161" s="33"/>
      <c r="M161" s="141" t="s">
        <v>3</v>
      </c>
      <c r="N161" s="142" t="s">
        <v>44</v>
      </c>
      <c r="O161" s="53"/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45" t="s">
        <v>124</v>
      </c>
      <c r="AT161" s="145" t="s">
        <v>119</v>
      </c>
      <c r="AU161" s="145" t="s">
        <v>82</v>
      </c>
      <c r="AY161" s="17" t="s">
        <v>116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15</v>
      </c>
      <c r="BK161" s="146">
        <f>ROUND(I161*H161,2)</f>
        <v>0</v>
      </c>
      <c r="BL161" s="17" t="s">
        <v>124</v>
      </c>
      <c r="BM161" s="145" t="s">
        <v>224</v>
      </c>
    </row>
    <row r="162" spans="1:65" s="2" customFormat="1" ht="29.25">
      <c r="A162" s="32"/>
      <c r="B162" s="33"/>
      <c r="C162" s="32"/>
      <c r="D162" s="147" t="s">
        <v>126</v>
      </c>
      <c r="E162" s="32"/>
      <c r="F162" s="148" t="s">
        <v>225</v>
      </c>
      <c r="G162" s="32"/>
      <c r="H162" s="32"/>
      <c r="I162" s="149"/>
      <c r="J162" s="32"/>
      <c r="K162" s="32"/>
      <c r="L162" s="33"/>
      <c r="M162" s="150"/>
      <c r="N162" s="151"/>
      <c r="O162" s="53"/>
      <c r="P162" s="53"/>
      <c r="Q162" s="53"/>
      <c r="R162" s="53"/>
      <c r="S162" s="53"/>
      <c r="T162" s="54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126</v>
      </c>
      <c r="AU162" s="17" t="s">
        <v>82</v>
      </c>
    </row>
    <row r="163" spans="1:65" s="13" customFormat="1">
      <c r="B163" s="152"/>
      <c r="D163" s="147" t="s">
        <v>128</v>
      </c>
      <c r="E163" s="153" t="s">
        <v>3</v>
      </c>
      <c r="F163" s="154" t="s">
        <v>179</v>
      </c>
      <c r="H163" s="153" t="s">
        <v>3</v>
      </c>
      <c r="I163" s="155"/>
      <c r="L163" s="152"/>
      <c r="M163" s="156"/>
      <c r="N163" s="157"/>
      <c r="O163" s="157"/>
      <c r="P163" s="157"/>
      <c r="Q163" s="157"/>
      <c r="R163" s="157"/>
      <c r="S163" s="157"/>
      <c r="T163" s="158"/>
      <c r="AT163" s="153" t="s">
        <v>128</v>
      </c>
      <c r="AU163" s="153" t="s">
        <v>82</v>
      </c>
      <c r="AV163" s="13" t="s">
        <v>15</v>
      </c>
      <c r="AW163" s="13" t="s">
        <v>35</v>
      </c>
      <c r="AX163" s="13" t="s">
        <v>73</v>
      </c>
      <c r="AY163" s="153" t="s">
        <v>116</v>
      </c>
    </row>
    <row r="164" spans="1:65" s="14" customFormat="1">
      <c r="B164" s="159"/>
      <c r="D164" s="147" t="s">
        <v>128</v>
      </c>
      <c r="E164" s="160" t="s">
        <v>3</v>
      </c>
      <c r="F164" s="161" t="s">
        <v>226</v>
      </c>
      <c r="H164" s="162">
        <v>28.8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128</v>
      </c>
      <c r="AU164" s="160" t="s">
        <v>82</v>
      </c>
      <c r="AV164" s="14" t="s">
        <v>82</v>
      </c>
      <c r="AW164" s="14" t="s">
        <v>35</v>
      </c>
      <c r="AX164" s="14" t="s">
        <v>15</v>
      </c>
      <c r="AY164" s="160" t="s">
        <v>116</v>
      </c>
    </row>
    <row r="165" spans="1:65" s="2" customFormat="1" ht="14.45" customHeight="1">
      <c r="A165" s="32"/>
      <c r="B165" s="133"/>
      <c r="C165" s="175" t="s">
        <v>227</v>
      </c>
      <c r="D165" s="175" t="s">
        <v>228</v>
      </c>
      <c r="E165" s="176" t="s">
        <v>229</v>
      </c>
      <c r="F165" s="177" t="s">
        <v>230</v>
      </c>
      <c r="G165" s="178" t="s">
        <v>212</v>
      </c>
      <c r="H165" s="179">
        <v>57.6</v>
      </c>
      <c r="I165" s="180"/>
      <c r="J165" s="181">
        <f>ROUND(I165*H165,2)</f>
        <v>0</v>
      </c>
      <c r="K165" s="177" t="s">
        <v>123</v>
      </c>
      <c r="L165" s="182"/>
      <c r="M165" s="183" t="s">
        <v>3</v>
      </c>
      <c r="N165" s="184" t="s">
        <v>44</v>
      </c>
      <c r="O165" s="53"/>
      <c r="P165" s="143">
        <f>O165*H165</f>
        <v>0</v>
      </c>
      <c r="Q165" s="143">
        <v>1</v>
      </c>
      <c r="R165" s="143">
        <f>Q165*H165</f>
        <v>57.6</v>
      </c>
      <c r="S165" s="143">
        <v>0</v>
      </c>
      <c r="T165" s="14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45" t="s">
        <v>174</v>
      </c>
      <c r="AT165" s="145" t="s">
        <v>228</v>
      </c>
      <c r="AU165" s="145" t="s">
        <v>82</v>
      </c>
      <c r="AY165" s="17" t="s">
        <v>116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15</v>
      </c>
      <c r="BK165" s="146">
        <f>ROUND(I165*H165,2)</f>
        <v>0</v>
      </c>
      <c r="BL165" s="17" t="s">
        <v>124</v>
      </c>
      <c r="BM165" s="145" t="s">
        <v>231</v>
      </c>
    </row>
    <row r="166" spans="1:65" s="2" customFormat="1">
      <c r="A166" s="32"/>
      <c r="B166" s="33"/>
      <c r="C166" s="32"/>
      <c r="D166" s="147" t="s">
        <v>126</v>
      </c>
      <c r="E166" s="32"/>
      <c r="F166" s="148" t="s">
        <v>230</v>
      </c>
      <c r="G166" s="32"/>
      <c r="H166" s="32"/>
      <c r="I166" s="149"/>
      <c r="J166" s="32"/>
      <c r="K166" s="32"/>
      <c r="L166" s="33"/>
      <c r="M166" s="150"/>
      <c r="N166" s="151"/>
      <c r="O166" s="53"/>
      <c r="P166" s="53"/>
      <c r="Q166" s="53"/>
      <c r="R166" s="53"/>
      <c r="S166" s="53"/>
      <c r="T166" s="54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126</v>
      </c>
      <c r="AU166" s="17" t="s">
        <v>82</v>
      </c>
    </row>
    <row r="167" spans="1:65" s="13" customFormat="1">
      <c r="B167" s="152"/>
      <c r="D167" s="147" t="s">
        <v>128</v>
      </c>
      <c r="E167" s="153" t="s">
        <v>3</v>
      </c>
      <c r="F167" s="154" t="s">
        <v>179</v>
      </c>
      <c r="H167" s="153" t="s">
        <v>3</v>
      </c>
      <c r="I167" s="155"/>
      <c r="L167" s="152"/>
      <c r="M167" s="156"/>
      <c r="N167" s="157"/>
      <c r="O167" s="157"/>
      <c r="P167" s="157"/>
      <c r="Q167" s="157"/>
      <c r="R167" s="157"/>
      <c r="S167" s="157"/>
      <c r="T167" s="158"/>
      <c r="AT167" s="153" t="s">
        <v>128</v>
      </c>
      <c r="AU167" s="153" t="s">
        <v>82</v>
      </c>
      <c r="AV167" s="13" t="s">
        <v>15</v>
      </c>
      <c r="AW167" s="13" t="s">
        <v>35</v>
      </c>
      <c r="AX167" s="13" t="s">
        <v>73</v>
      </c>
      <c r="AY167" s="153" t="s">
        <v>116</v>
      </c>
    </row>
    <row r="168" spans="1:65" s="14" customFormat="1">
      <c r="B168" s="159"/>
      <c r="D168" s="147" t="s">
        <v>128</v>
      </c>
      <c r="E168" s="160" t="s">
        <v>3</v>
      </c>
      <c r="F168" s="161" t="s">
        <v>226</v>
      </c>
      <c r="H168" s="162">
        <v>28.8</v>
      </c>
      <c r="I168" s="163"/>
      <c r="L168" s="159"/>
      <c r="M168" s="164"/>
      <c r="N168" s="165"/>
      <c r="O168" s="165"/>
      <c r="P168" s="165"/>
      <c r="Q168" s="165"/>
      <c r="R168" s="165"/>
      <c r="S168" s="165"/>
      <c r="T168" s="166"/>
      <c r="AT168" s="160" t="s">
        <v>128</v>
      </c>
      <c r="AU168" s="160" t="s">
        <v>82</v>
      </c>
      <c r="AV168" s="14" t="s">
        <v>82</v>
      </c>
      <c r="AW168" s="14" t="s">
        <v>35</v>
      </c>
      <c r="AX168" s="14" t="s">
        <v>15</v>
      </c>
      <c r="AY168" s="160" t="s">
        <v>116</v>
      </c>
    </row>
    <row r="169" spans="1:65" s="14" customFormat="1">
      <c r="B169" s="159"/>
      <c r="D169" s="147" t="s">
        <v>128</v>
      </c>
      <c r="F169" s="161" t="s">
        <v>232</v>
      </c>
      <c r="H169" s="162">
        <v>57.6</v>
      </c>
      <c r="I169" s="163"/>
      <c r="L169" s="159"/>
      <c r="M169" s="164"/>
      <c r="N169" s="165"/>
      <c r="O169" s="165"/>
      <c r="P169" s="165"/>
      <c r="Q169" s="165"/>
      <c r="R169" s="165"/>
      <c r="S169" s="165"/>
      <c r="T169" s="166"/>
      <c r="AT169" s="160" t="s">
        <v>128</v>
      </c>
      <c r="AU169" s="160" t="s">
        <v>82</v>
      </c>
      <c r="AV169" s="14" t="s">
        <v>82</v>
      </c>
      <c r="AW169" s="14" t="s">
        <v>4</v>
      </c>
      <c r="AX169" s="14" t="s">
        <v>15</v>
      </c>
      <c r="AY169" s="160" t="s">
        <v>116</v>
      </c>
    </row>
    <row r="170" spans="1:65" s="2" customFormat="1" ht="24.2" customHeight="1">
      <c r="A170" s="32"/>
      <c r="B170" s="133"/>
      <c r="C170" s="134" t="s">
        <v>233</v>
      </c>
      <c r="D170" s="134" t="s">
        <v>119</v>
      </c>
      <c r="E170" s="135" t="s">
        <v>234</v>
      </c>
      <c r="F170" s="136" t="s">
        <v>235</v>
      </c>
      <c r="G170" s="137" t="s">
        <v>169</v>
      </c>
      <c r="H170" s="138">
        <v>30.72</v>
      </c>
      <c r="I170" s="139"/>
      <c r="J170" s="140">
        <f>ROUND(I170*H170,2)</f>
        <v>0</v>
      </c>
      <c r="K170" s="136" t="s">
        <v>123</v>
      </c>
      <c r="L170" s="33"/>
      <c r="M170" s="141" t="s">
        <v>3</v>
      </c>
      <c r="N170" s="142" t="s">
        <v>44</v>
      </c>
      <c r="O170" s="53"/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45" t="s">
        <v>124</v>
      </c>
      <c r="AT170" s="145" t="s">
        <v>119</v>
      </c>
      <c r="AU170" s="145" t="s">
        <v>82</v>
      </c>
      <c r="AY170" s="17" t="s">
        <v>116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15</v>
      </c>
      <c r="BK170" s="146">
        <f>ROUND(I170*H170,2)</f>
        <v>0</v>
      </c>
      <c r="BL170" s="17" t="s">
        <v>124</v>
      </c>
      <c r="BM170" s="145" t="s">
        <v>236</v>
      </c>
    </row>
    <row r="171" spans="1:65" s="2" customFormat="1" ht="39">
      <c r="A171" s="32"/>
      <c r="B171" s="33"/>
      <c r="C171" s="32"/>
      <c r="D171" s="147" t="s">
        <v>126</v>
      </c>
      <c r="E171" s="32"/>
      <c r="F171" s="148" t="s">
        <v>237</v>
      </c>
      <c r="G171" s="32"/>
      <c r="H171" s="32"/>
      <c r="I171" s="149"/>
      <c r="J171" s="32"/>
      <c r="K171" s="32"/>
      <c r="L171" s="33"/>
      <c r="M171" s="150"/>
      <c r="N171" s="151"/>
      <c r="O171" s="53"/>
      <c r="P171" s="53"/>
      <c r="Q171" s="53"/>
      <c r="R171" s="53"/>
      <c r="S171" s="53"/>
      <c r="T171" s="54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126</v>
      </c>
      <c r="AU171" s="17" t="s">
        <v>82</v>
      </c>
    </row>
    <row r="172" spans="1:65" s="13" customFormat="1">
      <c r="B172" s="152"/>
      <c r="D172" s="147" t="s">
        <v>128</v>
      </c>
      <c r="E172" s="153" t="s">
        <v>3</v>
      </c>
      <c r="F172" s="154" t="s">
        <v>179</v>
      </c>
      <c r="H172" s="153" t="s">
        <v>3</v>
      </c>
      <c r="I172" s="155"/>
      <c r="L172" s="152"/>
      <c r="M172" s="156"/>
      <c r="N172" s="157"/>
      <c r="O172" s="157"/>
      <c r="P172" s="157"/>
      <c r="Q172" s="157"/>
      <c r="R172" s="157"/>
      <c r="S172" s="157"/>
      <c r="T172" s="158"/>
      <c r="AT172" s="153" t="s">
        <v>128</v>
      </c>
      <c r="AU172" s="153" t="s">
        <v>82</v>
      </c>
      <c r="AV172" s="13" t="s">
        <v>15</v>
      </c>
      <c r="AW172" s="13" t="s">
        <v>35</v>
      </c>
      <c r="AX172" s="13" t="s">
        <v>73</v>
      </c>
      <c r="AY172" s="153" t="s">
        <v>116</v>
      </c>
    </row>
    <row r="173" spans="1:65" s="14" customFormat="1">
      <c r="B173" s="159"/>
      <c r="D173" s="147" t="s">
        <v>128</v>
      </c>
      <c r="E173" s="160" t="s">
        <v>3</v>
      </c>
      <c r="F173" s="161" t="s">
        <v>238</v>
      </c>
      <c r="H173" s="162">
        <v>30.72</v>
      </c>
      <c r="I173" s="163"/>
      <c r="L173" s="159"/>
      <c r="M173" s="164"/>
      <c r="N173" s="165"/>
      <c r="O173" s="165"/>
      <c r="P173" s="165"/>
      <c r="Q173" s="165"/>
      <c r="R173" s="165"/>
      <c r="S173" s="165"/>
      <c r="T173" s="166"/>
      <c r="AT173" s="160" t="s">
        <v>128</v>
      </c>
      <c r="AU173" s="160" t="s">
        <v>82</v>
      </c>
      <c r="AV173" s="14" t="s">
        <v>82</v>
      </c>
      <c r="AW173" s="14" t="s">
        <v>35</v>
      </c>
      <c r="AX173" s="14" t="s">
        <v>15</v>
      </c>
      <c r="AY173" s="160" t="s">
        <v>116</v>
      </c>
    </row>
    <row r="174" spans="1:65" s="2" customFormat="1" ht="14.45" customHeight="1">
      <c r="A174" s="32"/>
      <c r="B174" s="133"/>
      <c r="C174" s="175" t="s">
        <v>239</v>
      </c>
      <c r="D174" s="175" t="s">
        <v>228</v>
      </c>
      <c r="E174" s="176" t="s">
        <v>240</v>
      </c>
      <c r="F174" s="177" t="s">
        <v>241</v>
      </c>
      <c r="G174" s="178" t="s">
        <v>212</v>
      </c>
      <c r="H174" s="179">
        <v>61.44</v>
      </c>
      <c r="I174" s="180"/>
      <c r="J174" s="181">
        <f>ROUND(I174*H174,2)</f>
        <v>0</v>
      </c>
      <c r="K174" s="177" t="s">
        <v>123</v>
      </c>
      <c r="L174" s="182"/>
      <c r="M174" s="183" t="s">
        <v>3</v>
      </c>
      <c r="N174" s="184" t="s">
        <v>44</v>
      </c>
      <c r="O174" s="53"/>
      <c r="P174" s="143">
        <f>O174*H174</f>
        <v>0</v>
      </c>
      <c r="Q174" s="143">
        <v>1</v>
      </c>
      <c r="R174" s="143">
        <f>Q174*H174</f>
        <v>61.44</v>
      </c>
      <c r="S174" s="143">
        <v>0</v>
      </c>
      <c r="T174" s="14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45" t="s">
        <v>174</v>
      </c>
      <c r="AT174" s="145" t="s">
        <v>228</v>
      </c>
      <c r="AU174" s="145" t="s">
        <v>82</v>
      </c>
      <c r="AY174" s="17" t="s">
        <v>116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15</v>
      </c>
      <c r="BK174" s="146">
        <f>ROUND(I174*H174,2)</f>
        <v>0</v>
      </c>
      <c r="BL174" s="17" t="s">
        <v>124</v>
      </c>
      <c r="BM174" s="145" t="s">
        <v>242</v>
      </c>
    </row>
    <row r="175" spans="1:65" s="2" customFormat="1">
      <c r="A175" s="32"/>
      <c r="B175" s="33"/>
      <c r="C175" s="32"/>
      <c r="D175" s="147" t="s">
        <v>126</v>
      </c>
      <c r="E175" s="32"/>
      <c r="F175" s="148" t="s">
        <v>241</v>
      </c>
      <c r="G175" s="32"/>
      <c r="H175" s="32"/>
      <c r="I175" s="149"/>
      <c r="J175" s="32"/>
      <c r="K175" s="32"/>
      <c r="L175" s="33"/>
      <c r="M175" s="150"/>
      <c r="N175" s="151"/>
      <c r="O175" s="53"/>
      <c r="P175" s="53"/>
      <c r="Q175" s="53"/>
      <c r="R175" s="53"/>
      <c r="S175" s="53"/>
      <c r="T175" s="54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126</v>
      </c>
      <c r="AU175" s="17" t="s">
        <v>82</v>
      </c>
    </row>
    <row r="176" spans="1:65" s="14" customFormat="1">
      <c r="B176" s="159"/>
      <c r="D176" s="147" t="s">
        <v>128</v>
      </c>
      <c r="F176" s="161" t="s">
        <v>243</v>
      </c>
      <c r="H176" s="162">
        <v>61.44</v>
      </c>
      <c r="I176" s="163"/>
      <c r="L176" s="159"/>
      <c r="M176" s="164"/>
      <c r="N176" s="165"/>
      <c r="O176" s="165"/>
      <c r="P176" s="165"/>
      <c r="Q176" s="165"/>
      <c r="R176" s="165"/>
      <c r="S176" s="165"/>
      <c r="T176" s="166"/>
      <c r="AT176" s="160" t="s">
        <v>128</v>
      </c>
      <c r="AU176" s="160" t="s">
        <v>82</v>
      </c>
      <c r="AV176" s="14" t="s">
        <v>82</v>
      </c>
      <c r="AW176" s="14" t="s">
        <v>4</v>
      </c>
      <c r="AX176" s="14" t="s">
        <v>15</v>
      </c>
      <c r="AY176" s="160" t="s">
        <v>116</v>
      </c>
    </row>
    <row r="177" spans="1:65" s="12" customFormat="1" ht="22.9" customHeight="1">
      <c r="B177" s="120"/>
      <c r="D177" s="121" t="s">
        <v>72</v>
      </c>
      <c r="E177" s="131" t="s">
        <v>82</v>
      </c>
      <c r="F177" s="131" t="s">
        <v>244</v>
      </c>
      <c r="I177" s="123"/>
      <c r="J177" s="132">
        <f>BK177</f>
        <v>0</v>
      </c>
      <c r="L177" s="120"/>
      <c r="M177" s="125"/>
      <c r="N177" s="126"/>
      <c r="O177" s="126"/>
      <c r="P177" s="127">
        <f>SUM(P178:P185)</f>
        <v>0</v>
      </c>
      <c r="Q177" s="126"/>
      <c r="R177" s="127">
        <f>SUM(R178:R185)</f>
        <v>1.584E-2</v>
      </c>
      <c r="S177" s="126"/>
      <c r="T177" s="128">
        <f>SUM(T178:T185)</f>
        <v>0</v>
      </c>
      <c r="AR177" s="121" t="s">
        <v>15</v>
      </c>
      <c r="AT177" s="129" t="s">
        <v>72</v>
      </c>
      <c r="AU177" s="129" t="s">
        <v>15</v>
      </c>
      <c r="AY177" s="121" t="s">
        <v>116</v>
      </c>
      <c r="BK177" s="130">
        <f>SUM(BK178:BK185)</f>
        <v>0</v>
      </c>
    </row>
    <row r="178" spans="1:65" s="2" customFormat="1" ht="24.2" customHeight="1">
      <c r="A178" s="32"/>
      <c r="B178" s="133"/>
      <c r="C178" s="134" t="s">
        <v>245</v>
      </c>
      <c r="D178" s="134" t="s">
        <v>119</v>
      </c>
      <c r="E178" s="135" t="s">
        <v>246</v>
      </c>
      <c r="F178" s="136" t="s">
        <v>247</v>
      </c>
      <c r="G178" s="137" t="s">
        <v>169</v>
      </c>
      <c r="H178" s="138">
        <v>4.32</v>
      </c>
      <c r="I178" s="139"/>
      <c r="J178" s="140">
        <f>ROUND(I178*H178,2)</f>
        <v>0</v>
      </c>
      <c r="K178" s="136" t="s">
        <v>123</v>
      </c>
      <c r="L178" s="33"/>
      <c r="M178" s="141" t="s">
        <v>3</v>
      </c>
      <c r="N178" s="142" t="s">
        <v>44</v>
      </c>
      <c r="O178" s="53"/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45" t="s">
        <v>124</v>
      </c>
      <c r="AT178" s="145" t="s">
        <v>119</v>
      </c>
      <c r="AU178" s="145" t="s">
        <v>82</v>
      </c>
      <c r="AY178" s="17" t="s">
        <v>116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15</v>
      </c>
      <c r="BK178" s="146">
        <f>ROUND(I178*H178,2)</f>
        <v>0</v>
      </c>
      <c r="BL178" s="17" t="s">
        <v>124</v>
      </c>
      <c r="BM178" s="145" t="s">
        <v>248</v>
      </c>
    </row>
    <row r="179" spans="1:65" s="2" customFormat="1" ht="19.5">
      <c r="A179" s="32"/>
      <c r="B179" s="33"/>
      <c r="C179" s="32"/>
      <c r="D179" s="147" t="s">
        <v>126</v>
      </c>
      <c r="E179" s="32"/>
      <c r="F179" s="148" t="s">
        <v>249</v>
      </c>
      <c r="G179" s="32"/>
      <c r="H179" s="32"/>
      <c r="I179" s="149"/>
      <c r="J179" s="32"/>
      <c r="K179" s="32"/>
      <c r="L179" s="33"/>
      <c r="M179" s="150"/>
      <c r="N179" s="151"/>
      <c r="O179" s="53"/>
      <c r="P179" s="53"/>
      <c r="Q179" s="53"/>
      <c r="R179" s="53"/>
      <c r="S179" s="53"/>
      <c r="T179" s="54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126</v>
      </c>
      <c r="AU179" s="17" t="s">
        <v>82</v>
      </c>
    </row>
    <row r="180" spans="1:65" s="13" customFormat="1">
      <c r="B180" s="152"/>
      <c r="D180" s="147" t="s">
        <v>128</v>
      </c>
      <c r="E180" s="153" t="s">
        <v>3</v>
      </c>
      <c r="F180" s="154" t="s">
        <v>250</v>
      </c>
      <c r="H180" s="153" t="s">
        <v>3</v>
      </c>
      <c r="I180" s="155"/>
      <c r="L180" s="152"/>
      <c r="M180" s="156"/>
      <c r="N180" s="157"/>
      <c r="O180" s="157"/>
      <c r="P180" s="157"/>
      <c r="Q180" s="157"/>
      <c r="R180" s="157"/>
      <c r="S180" s="157"/>
      <c r="T180" s="158"/>
      <c r="AT180" s="153" t="s">
        <v>128</v>
      </c>
      <c r="AU180" s="153" t="s">
        <v>82</v>
      </c>
      <c r="AV180" s="13" t="s">
        <v>15</v>
      </c>
      <c r="AW180" s="13" t="s">
        <v>35</v>
      </c>
      <c r="AX180" s="13" t="s">
        <v>73</v>
      </c>
      <c r="AY180" s="153" t="s">
        <v>116</v>
      </c>
    </row>
    <row r="181" spans="1:65" s="14" customFormat="1">
      <c r="B181" s="159"/>
      <c r="D181" s="147" t="s">
        <v>128</v>
      </c>
      <c r="E181" s="160" t="s">
        <v>3</v>
      </c>
      <c r="F181" s="161" t="s">
        <v>251</v>
      </c>
      <c r="H181" s="162">
        <v>4.32</v>
      </c>
      <c r="I181" s="163"/>
      <c r="L181" s="159"/>
      <c r="M181" s="164"/>
      <c r="N181" s="165"/>
      <c r="O181" s="165"/>
      <c r="P181" s="165"/>
      <c r="Q181" s="165"/>
      <c r="R181" s="165"/>
      <c r="S181" s="165"/>
      <c r="T181" s="166"/>
      <c r="AT181" s="160" t="s">
        <v>128</v>
      </c>
      <c r="AU181" s="160" t="s">
        <v>82</v>
      </c>
      <c r="AV181" s="14" t="s">
        <v>82</v>
      </c>
      <c r="AW181" s="14" t="s">
        <v>35</v>
      </c>
      <c r="AX181" s="14" t="s">
        <v>15</v>
      </c>
      <c r="AY181" s="160" t="s">
        <v>116</v>
      </c>
    </row>
    <row r="182" spans="1:65" s="2" customFormat="1" ht="24.2" customHeight="1">
      <c r="A182" s="32"/>
      <c r="B182" s="133"/>
      <c r="C182" s="134" t="s">
        <v>252</v>
      </c>
      <c r="D182" s="134" t="s">
        <v>119</v>
      </c>
      <c r="E182" s="135" t="s">
        <v>253</v>
      </c>
      <c r="F182" s="136" t="s">
        <v>254</v>
      </c>
      <c r="G182" s="137" t="s">
        <v>142</v>
      </c>
      <c r="H182" s="138">
        <v>48</v>
      </c>
      <c r="I182" s="139"/>
      <c r="J182" s="140">
        <f>ROUND(I182*H182,2)</f>
        <v>0</v>
      </c>
      <c r="K182" s="136" t="s">
        <v>123</v>
      </c>
      <c r="L182" s="33"/>
      <c r="M182" s="141" t="s">
        <v>3</v>
      </c>
      <c r="N182" s="142" t="s">
        <v>44</v>
      </c>
      <c r="O182" s="53"/>
      <c r="P182" s="143">
        <f>O182*H182</f>
        <v>0</v>
      </c>
      <c r="Q182" s="143">
        <v>3.3E-4</v>
      </c>
      <c r="R182" s="143">
        <f>Q182*H182</f>
        <v>1.584E-2</v>
      </c>
      <c r="S182" s="143">
        <v>0</v>
      </c>
      <c r="T182" s="14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45" t="s">
        <v>124</v>
      </c>
      <c r="AT182" s="145" t="s">
        <v>119</v>
      </c>
      <c r="AU182" s="145" t="s">
        <v>82</v>
      </c>
      <c r="AY182" s="17" t="s">
        <v>116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15</v>
      </c>
      <c r="BK182" s="146">
        <f>ROUND(I182*H182,2)</f>
        <v>0</v>
      </c>
      <c r="BL182" s="17" t="s">
        <v>124</v>
      </c>
      <c r="BM182" s="145" t="s">
        <v>255</v>
      </c>
    </row>
    <row r="183" spans="1:65" s="2" customFormat="1" ht="19.5">
      <c r="A183" s="32"/>
      <c r="B183" s="33"/>
      <c r="C183" s="32"/>
      <c r="D183" s="147" t="s">
        <v>126</v>
      </c>
      <c r="E183" s="32"/>
      <c r="F183" s="148" t="s">
        <v>256</v>
      </c>
      <c r="G183" s="32"/>
      <c r="H183" s="32"/>
      <c r="I183" s="149"/>
      <c r="J183" s="32"/>
      <c r="K183" s="32"/>
      <c r="L183" s="33"/>
      <c r="M183" s="150"/>
      <c r="N183" s="151"/>
      <c r="O183" s="53"/>
      <c r="P183" s="53"/>
      <c r="Q183" s="53"/>
      <c r="R183" s="53"/>
      <c r="S183" s="53"/>
      <c r="T183" s="54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126</v>
      </c>
      <c r="AU183" s="17" t="s">
        <v>82</v>
      </c>
    </row>
    <row r="184" spans="1:65" s="13" customFormat="1">
      <c r="B184" s="152"/>
      <c r="D184" s="147" t="s">
        <v>128</v>
      </c>
      <c r="E184" s="153" t="s">
        <v>3</v>
      </c>
      <c r="F184" s="154" t="s">
        <v>257</v>
      </c>
      <c r="H184" s="153" t="s">
        <v>3</v>
      </c>
      <c r="I184" s="155"/>
      <c r="L184" s="152"/>
      <c r="M184" s="156"/>
      <c r="N184" s="157"/>
      <c r="O184" s="157"/>
      <c r="P184" s="157"/>
      <c r="Q184" s="157"/>
      <c r="R184" s="157"/>
      <c r="S184" s="157"/>
      <c r="T184" s="158"/>
      <c r="AT184" s="153" t="s">
        <v>128</v>
      </c>
      <c r="AU184" s="153" t="s">
        <v>82</v>
      </c>
      <c r="AV184" s="13" t="s">
        <v>15</v>
      </c>
      <c r="AW184" s="13" t="s">
        <v>35</v>
      </c>
      <c r="AX184" s="13" t="s">
        <v>73</v>
      </c>
      <c r="AY184" s="153" t="s">
        <v>116</v>
      </c>
    </row>
    <row r="185" spans="1:65" s="14" customFormat="1">
      <c r="B185" s="159"/>
      <c r="D185" s="147" t="s">
        <v>128</v>
      </c>
      <c r="E185" s="160" t="s">
        <v>3</v>
      </c>
      <c r="F185" s="161" t="s">
        <v>258</v>
      </c>
      <c r="H185" s="162">
        <v>48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0" t="s">
        <v>128</v>
      </c>
      <c r="AU185" s="160" t="s">
        <v>82</v>
      </c>
      <c r="AV185" s="14" t="s">
        <v>82</v>
      </c>
      <c r="AW185" s="14" t="s">
        <v>35</v>
      </c>
      <c r="AX185" s="14" t="s">
        <v>15</v>
      </c>
      <c r="AY185" s="160" t="s">
        <v>116</v>
      </c>
    </row>
    <row r="186" spans="1:65" s="12" customFormat="1" ht="22.9" customHeight="1">
      <c r="B186" s="120"/>
      <c r="D186" s="121" t="s">
        <v>72</v>
      </c>
      <c r="E186" s="131" t="s">
        <v>124</v>
      </c>
      <c r="F186" s="131" t="s">
        <v>259</v>
      </c>
      <c r="I186" s="123"/>
      <c r="J186" s="132">
        <f>BK186</f>
        <v>0</v>
      </c>
      <c r="L186" s="120"/>
      <c r="M186" s="125"/>
      <c r="N186" s="126"/>
      <c r="O186" s="126"/>
      <c r="P186" s="127">
        <f>SUM(P187:P197)</f>
        <v>0</v>
      </c>
      <c r="Q186" s="126"/>
      <c r="R186" s="127">
        <f>SUM(R187:R197)</f>
        <v>0</v>
      </c>
      <c r="S186" s="126"/>
      <c r="T186" s="128">
        <f>SUM(T187:T197)</f>
        <v>0</v>
      </c>
      <c r="AR186" s="121" t="s">
        <v>15</v>
      </c>
      <c r="AT186" s="129" t="s">
        <v>72</v>
      </c>
      <c r="AU186" s="129" t="s">
        <v>15</v>
      </c>
      <c r="AY186" s="121" t="s">
        <v>116</v>
      </c>
      <c r="BK186" s="130">
        <f>SUM(BK187:BK197)</f>
        <v>0</v>
      </c>
    </row>
    <row r="187" spans="1:65" s="2" customFormat="1" ht="14.45" customHeight="1">
      <c r="A187" s="32"/>
      <c r="B187" s="133"/>
      <c r="C187" s="134" t="s">
        <v>8</v>
      </c>
      <c r="D187" s="134" t="s">
        <v>119</v>
      </c>
      <c r="E187" s="135" t="s">
        <v>260</v>
      </c>
      <c r="F187" s="136" t="s">
        <v>261</v>
      </c>
      <c r="G187" s="137" t="s">
        <v>169</v>
      </c>
      <c r="H187" s="138">
        <v>5.96</v>
      </c>
      <c r="I187" s="139"/>
      <c r="J187" s="140">
        <f>ROUND(I187*H187,2)</f>
        <v>0</v>
      </c>
      <c r="K187" s="136" t="s">
        <v>123</v>
      </c>
      <c r="L187" s="33"/>
      <c r="M187" s="141" t="s">
        <v>3</v>
      </c>
      <c r="N187" s="142" t="s">
        <v>44</v>
      </c>
      <c r="O187" s="53"/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45" t="s">
        <v>124</v>
      </c>
      <c r="AT187" s="145" t="s">
        <v>119</v>
      </c>
      <c r="AU187" s="145" t="s">
        <v>82</v>
      </c>
      <c r="AY187" s="17" t="s">
        <v>116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15</v>
      </c>
      <c r="BK187" s="146">
        <f>ROUND(I187*H187,2)</f>
        <v>0</v>
      </c>
      <c r="BL187" s="17" t="s">
        <v>124</v>
      </c>
      <c r="BM187" s="145" t="s">
        <v>262</v>
      </c>
    </row>
    <row r="188" spans="1:65" s="2" customFormat="1" ht="19.5">
      <c r="A188" s="32"/>
      <c r="B188" s="33"/>
      <c r="C188" s="32"/>
      <c r="D188" s="147" t="s">
        <v>126</v>
      </c>
      <c r="E188" s="32"/>
      <c r="F188" s="148" t="s">
        <v>263</v>
      </c>
      <c r="G188" s="32"/>
      <c r="H188" s="32"/>
      <c r="I188" s="149"/>
      <c r="J188" s="32"/>
      <c r="K188" s="32"/>
      <c r="L188" s="33"/>
      <c r="M188" s="150"/>
      <c r="N188" s="151"/>
      <c r="O188" s="53"/>
      <c r="P188" s="53"/>
      <c r="Q188" s="53"/>
      <c r="R188" s="53"/>
      <c r="S188" s="53"/>
      <c r="T188" s="54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126</v>
      </c>
      <c r="AU188" s="17" t="s">
        <v>82</v>
      </c>
    </row>
    <row r="189" spans="1:65" s="13" customFormat="1">
      <c r="B189" s="152"/>
      <c r="D189" s="147" t="s">
        <v>128</v>
      </c>
      <c r="E189" s="153" t="s">
        <v>3</v>
      </c>
      <c r="F189" s="154" t="s">
        <v>179</v>
      </c>
      <c r="H189" s="153" t="s">
        <v>3</v>
      </c>
      <c r="I189" s="155"/>
      <c r="L189" s="152"/>
      <c r="M189" s="156"/>
      <c r="N189" s="157"/>
      <c r="O189" s="157"/>
      <c r="P189" s="157"/>
      <c r="Q189" s="157"/>
      <c r="R189" s="157"/>
      <c r="S189" s="157"/>
      <c r="T189" s="158"/>
      <c r="AT189" s="153" t="s">
        <v>128</v>
      </c>
      <c r="AU189" s="153" t="s">
        <v>82</v>
      </c>
      <c r="AV189" s="13" t="s">
        <v>15</v>
      </c>
      <c r="AW189" s="13" t="s">
        <v>35</v>
      </c>
      <c r="AX189" s="13" t="s">
        <v>73</v>
      </c>
      <c r="AY189" s="153" t="s">
        <v>116</v>
      </c>
    </row>
    <row r="190" spans="1:65" s="14" customFormat="1">
      <c r="B190" s="159"/>
      <c r="D190" s="147" t="s">
        <v>128</v>
      </c>
      <c r="E190" s="160" t="s">
        <v>3</v>
      </c>
      <c r="F190" s="161" t="s">
        <v>264</v>
      </c>
      <c r="H190" s="162">
        <v>5.76</v>
      </c>
      <c r="I190" s="163"/>
      <c r="L190" s="159"/>
      <c r="M190" s="164"/>
      <c r="N190" s="165"/>
      <c r="O190" s="165"/>
      <c r="P190" s="165"/>
      <c r="Q190" s="165"/>
      <c r="R190" s="165"/>
      <c r="S190" s="165"/>
      <c r="T190" s="166"/>
      <c r="AT190" s="160" t="s">
        <v>128</v>
      </c>
      <c r="AU190" s="160" t="s">
        <v>82</v>
      </c>
      <c r="AV190" s="14" t="s">
        <v>82</v>
      </c>
      <c r="AW190" s="14" t="s">
        <v>35</v>
      </c>
      <c r="AX190" s="14" t="s">
        <v>73</v>
      </c>
      <c r="AY190" s="160" t="s">
        <v>116</v>
      </c>
    </row>
    <row r="191" spans="1:65" s="13" customFormat="1">
      <c r="B191" s="152"/>
      <c r="D191" s="147" t="s">
        <v>128</v>
      </c>
      <c r="E191" s="153" t="s">
        <v>3</v>
      </c>
      <c r="F191" s="154" t="s">
        <v>265</v>
      </c>
      <c r="H191" s="153" t="s">
        <v>3</v>
      </c>
      <c r="I191" s="155"/>
      <c r="L191" s="152"/>
      <c r="M191" s="156"/>
      <c r="N191" s="157"/>
      <c r="O191" s="157"/>
      <c r="P191" s="157"/>
      <c r="Q191" s="157"/>
      <c r="R191" s="157"/>
      <c r="S191" s="157"/>
      <c r="T191" s="158"/>
      <c r="AT191" s="153" t="s">
        <v>128</v>
      </c>
      <c r="AU191" s="153" t="s">
        <v>82</v>
      </c>
      <c r="AV191" s="13" t="s">
        <v>15</v>
      </c>
      <c r="AW191" s="13" t="s">
        <v>35</v>
      </c>
      <c r="AX191" s="13" t="s">
        <v>73</v>
      </c>
      <c r="AY191" s="153" t="s">
        <v>116</v>
      </c>
    </row>
    <row r="192" spans="1:65" s="14" customFormat="1">
      <c r="B192" s="159"/>
      <c r="D192" s="147" t="s">
        <v>128</v>
      </c>
      <c r="E192" s="160" t="s">
        <v>3</v>
      </c>
      <c r="F192" s="161" t="s">
        <v>266</v>
      </c>
      <c r="H192" s="162">
        <v>0.2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0" t="s">
        <v>128</v>
      </c>
      <c r="AU192" s="160" t="s">
        <v>82</v>
      </c>
      <c r="AV192" s="14" t="s">
        <v>82</v>
      </c>
      <c r="AW192" s="14" t="s">
        <v>35</v>
      </c>
      <c r="AX192" s="14" t="s">
        <v>73</v>
      </c>
      <c r="AY192" s="160" t="s">
        <v>116</v>
      </c>
    </row>
    <row r="193" spans="1:65" s="15" customFormat="1">
      <c r="B193" s="167"/>
      <c r="D193" s="147" t="s">
        <v>128</v>
      </c>
      <c r="E193" s="168" t="s">
        <v>3</v>
      </c>
      <c r="F193" s="169" t="s">
        <v>139</v>
      </c>
      <c r="H193" s="170">
        <v>5.96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128</v>
      </c>
      <c r="AU193" s="168" t="s">
        <v>82</v>
      </c>
      <c r="AV193" s="15" t="s">
        <v>124</v>
      </c>
      <c r="AW193" s="15" t="s">
        <v>35</v>
      </c>
      <c r="AX193" s="15" t="s">
        <v>15</v>
      </c>
      <c r="AY193" s="168" t="s">
        <v>116</v>
      </c>
    </row>
    <row r="194" spans="1:65" s="2" customFormat="1" ht="24.2" customHeight="1">
      <c r="A194" s="32"/>
      <c r="B194" s="133"/>
      <c r="C194" s="134" t="s">
        <v>267</v>
      </c>
      <c r="D194" s="134" t="s">
        <v>119</v>
      </c>
      <c r="E194" s="135" t="s">
        <v>268</v>
      </c>
      <c r="F194" s="136" t="s">
        <v>269</v>
      </c>
      <c r="G194" s="137" t="s">
        <v>169</v>
      </c>
      <c r="H194" s="138">
        <v>0.3</v>
      </c>
      <c r="I194" s="139"/>
      <c r="J194" s="140">
        <f>ROUND(I194*H194,2)</f>
        <v>0</v>
      </c>
      <c r="K194" s="136" t="s">
        <v>123</v>
      </c>
      <c r="L194" s="33"/>
      <c r="M194" s="141" t="s">
        <v>3</v>
      </c>
      <c r="N194" s="142" t="s">
        <v>44</v>
      </c>
      <c r="O194" s="53"/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45" t="s">
        <v>124</v>
      </c>
      <c r="AT194" s="145" t="s">
        <v>119</v>
      </c>
      <c r="AU194" s="145" t="s">
        <v>82</v>
      </c>
      <c r="AY194" s="17" t="s">
        <v>116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15</v>
      </c>
      <c r="BK194" s="146">
        <f>ROUND(I194*H194,2)</f>
        <v>0</v>
      </c>
      <c r="BL194" s="17" t="s">
        <v>124</v>
      </c>
      <c r="BM194" s="145" t="s">
        <v>270</v>
      </c>
    </row>
    <row r="195" spans="1:65" s="2" customFormat="1" ht="29.25">
      <c r="A195" s="32"/>
      <c r="B195" s="33"/>
      <c r="C195" s="32"/>
      <c r="D195" s="147" t="s">
        <v>126</v>
      </c>
      <c r="E195" s="32"/>
      <c r="F195" s="148" t="s">
        <v>271</v>
      </c>
      <c r="G195" s="32"/>
      <c r="H195" s="32"/>
      <c r="I195" s="149"/>
      <c r="J195" s="32"/>
      <c r="K195" s="32"/>
      <c r="L195" s="33"/>
      <c r="M195" s="150"/>
      <c r="N195" s="151"/>
      <c r="O195" s="53"/>
      <c r="P195" s="53"/>
      <c r="Q195" s="53"/>
      <c r="R195" s="53"/>
      <c r="S195" s="53"/>
      <c r="T195" s="54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126</v>
      </c>
      <c r="AU195" s="17" t="s">
        <v>82</v>
      </c>
    </row>
    <row r="196" spans="1:65" s="13" customFormat="1">
      <c r="B196" s="152"/>
      <c r="D196" s="147" t="s">
        <v>128</v>
      </c>
      <c r="E196" s="153" t="s">
        <v>3</v>
      </c>
      <c r="F196" s="154" t="s">
        <v>265</v>
      </c>
      <c r="H196" s="153" t="s">
        <v>3</v>
      </c>
      <c r="I196" s="155"/>
      <c r="L196" s="152"/>
      <c r="M196" s="156"/>
      <c r="N196" s="157"/>
      <c r="O196" s="157"/>
      <c r="P196" s="157"/>
      <c r="Q196" s="157"/>
      <c r="R196" s="157"/>
      <c r="S196" s="157"/>
      <c r="T196" s="158"/>
      <c r="AT196" s="153" t="s">
        <v>128</v>
      </c>
      <c r="AU196" s="153" t="s">
        <v>82</v>
      </c>
      <c r="AV196" s="13" t="s">
        <v>15</v>
      </c>
      <c r="AW196" s="13" t="s">
        <v>35</v>
      </c>
      <c r="AX196" s="13" t="s">
        <v>73</v>
      </c>
      <c r="AY196" s="153" t="s">
        <v>116</v>
      </c>
    </row>
    <row r="197" spans="1:65" s="14" customFormat="1">
      <c r="B197" s="159"/>
      <c r="D197" s="147" t="s">
        <v>128</v>
      </c>
      <c r="E197" s="160" t="s">
        <v>3</v>
      </c>
      <c r="F197" s="161" t="s">
        <v>272</v>
      </c>
      <c r="H197" s="162">
        <v>0.3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128</v>
      </c>
      <c r="AU197" s="160" t="s">
        <v>82</v>
      </c>
      <c r="AV197" s="14" t="s">
        <v>82</v>
      </c>
      <c r="AW197" s="14" t="s">
        <v>35</v>
      </c>
      <c r="AX197" s="14" t="s">
        <v>15</v>
      </c>
      <c r="AY197" s="160" t="s">
        <v>116</v>
      </c>
    </row>
    <row r="198" spans="1:65" s="12" customFormat="1" ht="22.9" customHeight="1">
      <c r="B198" s="120"/>
      <c r="D198" s="121" t="s">
        <v>72</v>
      </c>
      <c r="E198" s="131" t="s">
        <v>147</v>
      </c>
      <c r="F198" s="131" t="s">
        <v>273</v>
      </c>
      <c r="I198" s="123"/>
      <c r="J198" s="132">
        <f>BK198</f>
        <v>0</v>
      </c>
      <c r="L198" s="120"/>
      <c r="M198" s="125"/>
      <c r="N198" s="126"/>
      <c r="O198" s="126"/>
      <c r="P198" s="127">
        <f>SUM(P199:P221)</f>
        <v>0</v>
      </c>
      <c r="Q198" s="126"/>
      <c r="R198" s="127">
        <f>SUM(R199:R221)</f>
        <v>7.8798000000000004</v>
      </c>
      <c r="S198" s="126"/>
      <c r="T198" s="128">
        <f>SUM(T199:T221)</f>
        <v>0</v>
      </c>
      <c r="AR198" s="121" t="s">
        <v>15</v>
      </c>
      <c r="AT198" s="129" t="s">
        <v>72</v>
      </c>
      <c r="AU198" s="129" t="s">
        <v>15</v>
      </c>
      <c r="AY198" s="121" t="s">
        <v>116</v>
      </c>
      <c r="BK198" s="130">
        <f>SUM(BK199:BK221)</f>
        <v>0</v>
      </c>
    </row>
    <row r="199" spans="1:65" s="2" customFormat="1" ht="14.45" customHeight="1">
      <c r="A199" s="32"/>
      <c r="B199" s="133"/>
      <c r="C199" s="134" t="s">
        <v>274</v>
      </c>
      <c r="D199" s="134" t="s">
        <v>119</v>
      </c>
      <c r="E199" s="135" t="s">
        <v>275</v>
      </c>
      <c r="F199" s="136" t="s">
        <v>276</v>
      </c>
      <c r="G199" s="137" t="s">
        <v>122</v>
      </c>
      <c r="H199" s="138">
        <v>276</v>
      </c>
      <c r="I199" s="139"/>
      <c r="J199" s="140">
        <f>ROUND(I199*H199,2)</f>
        <v>0</v>
      </c>
      <c r="K199" s="136" t="s">
        <v>123</v>
      </c>
      <c r="L199" s="33"/>
      <c r="M199" s="141" t="s">
        <v>3</v>
      </c>
      <c r="N199" s="142" t="s">
        <v>44</v>
      </c>
      <c r="O199" s="53"/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45" t="s">
        <v>124</v>
      </c>
      <c r="AT199" s="145" t="s">
        <v>119</v>
      </c>
      <c r="AU199" s="145" t="s">
        <v>82</v>
      </c>
      <c r="AY199" s="17" t="s">
        <v>116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15</v>
      </c>
      <c r="BK199" s="146">
        <f>ROUND(I199*H199,2)</f>
        <v>0</v>
      </c>
      <c r="BL199" s="17" t="s">
        <v>124</v>
      </c>
      <c r="BM199" s="145" t="s">
        <v>277</v>
      </c>
    </row>
    <row r="200" spans="1:65" s="2" customFormat="1" ht="19.5">
      <c r="A200" s="32"/>
      <c r="B200" s="33"/>
      <c r="C200" s="32"/>
      <c r="D200" s="147" t="s">
        <v>126</v>
      </c>
      <c r="E200" s="32"/>
      <c r="F200" s="148" t="s">
        <v>278</v>
      </c>
      <c r="G200" s="32"/>
      <c r="H200" s="32"/>
      <c r="I200" s="149"/>
      <c r="J200" s="32"/>
      <c r="K200" s="32"/>
      <c r="L200" s="33"/>
      <c r="M200" s="150"/>
      <c r="N200" s="151"/>
      <c r="O200" s="53"/>
      <c r="P200" s="53"/>
      <c r="Q200" s="53"/>
      <c r="R200" s="53"/>
      <c r="S200" s="53"/>
      <c r="T200" s="54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7" t="s">
        <v>126</v>
      </c>
      <c r="AU200" s="17" t="s">
        <v>82</v>
      </c>
    </row>
    <row r="201" spans="1:65" s="2" customFormat="1" ht="14.45" customHeight="1">
      <c r="A201" s="32"/>
      <c r="B201" s="133"/>
      <c r="C201" s="134" t="s">
        <v>279</v>
      </c>
      <c r="D201" s="134" t="s">
        <v>119</v>
      </c>
      <c r="E201" s="135" t="s">
        <v>280</v>
      </c>
      <c r="F201" s="136" t="s">
        <v>281</v>
      </c>
      <c r="G201" s="137" t="s">
        <v>122</v>
      </c>
      <c r="H201" s="138">
        <v>276</v>
      </c>
      <c r="I201" s="139"/>
      <c r="J201" s="140">
        <f>ROUND(I201*H201,2)</f>
        <v>0</v>
      </c>
      <c r="K201" s="136" t="s">
        <v>123</v>
      </c>
      <c r="L201" s="33"/>
      <c r="M201" s="141" t="s">
        <v>3</v>
      </c>
      <c r="N201" s="142" t="s">
        <v>44</v>
      </c>
      <c r="O201" s="53"/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45" t="s">
        <v>124</v>
      </c>
      <c r="AT201" s="145" t="s">
        <v>119</v>
      </c>
      <c r="AU201" s="145" t="s">
        <v>82</v>
      </c>
      <c r="AY201" s="17" t="s">
        <v>116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15</v>
      </c>
      <c r="BK201" s="146">
        <f>ROUND(I201*H201,2)</f>
        <v>0</v>
      </c>
      <c r="BL201" s="17" t="s">
        <v>124</v>
      </c>
      <c r="BM201" s="145" t="s">
        <v>282</v>
      </c>
    </row>
    <row r="202" spans="1:65" s="2" customFormat="1" ht="19.5">
      <c r="A202" s="32"/>
      <c r="B202" s="33"/>
      <c r="C202" s="32"/>
      <c r="D202" s="147" t="s">
        <v>126</v>
      </c>
      <c r="E202" s="32"/>
      <c r="F202" s="148" t="s">
        <v>283</v>
      </c>
      <c r="G202" s="32"/>
      <c r="H202" s="32"/>
      <c r="I202" s="149"/>
      <c r="J202" s="32"/>
      <c r="K202" s="32"/>
      <c r="L202" s="33"/>
      <c r="M202" s="150"/>
      <c r="N202" s="151"/>
      <c r="O202" s="53"/>
      <c r="P202" s="53"/>
      <c r="Q202" s="53"/>
      <c r="R202" s="53"/>
      <c r="S202" s="53"/>
      <c r="T202" s="54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7" t="s">
        <v>126</v>
      </c>
      <c r="AU202" s="17" t="s">
        <v>82</v>
      </c>
    </row>
    <row r="203" spans="1:65" s="2" customFormat="1" ht="14.45" customHeight="1">
      <c r="A203" s="32"/>
      <c r="B203" s="133"/>
      <c r="C203" s="134" t="s">
        <v>284</v>
      </c>
      <c r="D203" s="134" t="s">
        <v>119</v>
      </c>
      <c r="E203" s="135" t="s">
        <v>280</v>
      </c>
      <c r="F203" s="136" t="s">
        <v>281</v>
      </c>
      <c r="G203" s="137" t="s">
        <v>122</v>
      </c>
      <c r="H203" s="138">
        <v>92</v>
      </c>
      <c r="I203" s="139"/>
      <c r="J203" s="140">
        <f>ROUND(I203*H203,2)</f>
        <v>0</v>
      </c>
      <c r="K203" s="136" t="s">
        <v>123</v>
      </c>
      <c r="L203" s="33"/>
      <c r="M203" s="141" t="s">
        <v>3</v>
      </c>
      <c r="N203" s="142" t="s">
        <v>44</v>
      </c>
      <c r="O203" s="53"/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45" t="s">
        <v>124</v>
      </c>
      <c r="AT203" s="145" t="s">
        <v>119</v>
      </c>
      <c r="AU203" s="145" t="s">
        <v>82</v>
      </c>
      <c r="AY203" s="17" t="s">
        <v>116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15</v>
      </c>
      <c r="BK203" s="146">
        <f>ROUND(I203*H203,2)</f>
        <v>0</v>
      </c>
      <c r="BL203" s="17" t="s">
        <v>124</v>
      </c>
      <c r="BM203" s="145" t="s">
        <v>285</v>
      </c>
    </row>
    <row r="204" spans="1:65" s="2" customFormat="1" ht="19.5">
      <c r="A204" s="32"/>
      <c r="B204" s="33"/>
      <c r="C204" s="32"/>
      <c r="D204" s="147" t="s">
        <v>126</v>
      </c>
      <c r="E204" s="32"/>
      <c r="F204" s="148" t="s">
        <v>283</v>
      </c>
      <c r="G204" s="32"/>
      <c r="H204" s="32"/>
      <c r="I204" s="149"/>
      <c r="J204" s="32"/>
      <c r="K204" s="32"/>
      <c r="L204" s="33"/>
      <c r="M204" s="150"/>
      <c r="N204" s="151"/>
      <c r="O204" s="53"/>
      <c r="P204" s="53"/>
      <c r="Q204" s="53"/>
      <c r="R204" s="53"/>
      <c r="S204" s="53"/>
      <c r="T204" s="54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126</v>
      </c>
      <c r="AU204" s="17" t="s">
        <v>82</v>
      </c>
    </row>
    <row r="205" spans="1:65" s="13" customFormat="1">
      <c r="B205" s="152"/>
      <c r="D205" s="147" t="s">
        <v>128</v>
      </c>
      <c r="E205" s="153" t="s">
        <v>3</v>
      </c>
      <c r="F205" s="154" t="s">
        <v>129</v>
      </c>
      <c r="H205" s="153" t="s">
        <v>3</v>
      </c>
      <c r="I205" s="155"/>
      <c r="L205" s="152"/>
      <c r="M205" s="156"/>
      <c r="N205" s="157"/>
      <c r="O205" s="157"/>
      <c r="P205" s="157"/>
      <c r="Q205" s="157"/>
      <c r="R205" s="157"/>
      <c r="S205" s="157"/>
      <c r="T205" s="158"/>
      <c r="AT205" s="153" t="s">
        <v>128</v>
      </c>
      <c r="AU205" s="153" t="s">
        <v>82</v>
      </c>
      <c r="AV205" s="13" t="s">
        <v>15</v>
      </c>
      <c r="AW205" s="13" t="s">
        <v>35</v>
      </c>
      <c r="AX205" s="13" t="s">
        <v>73</v>
      </c>
      <c r="AY205" s="153" t="s">
        <v>116</v>
      </c>
    </row>
    <row r="206" spans="1:65" s="14" customFormat="1">
      <c r="B206" s="159"/>
      <c r="D206" s="147" t="s">
        <v>128</v>
      </c>
      <c r="E206" s="160" t="s">
        <v>3</v>
      </c>
      <c r="F206" s="161" t="s">
        <v>130</v>
      </c>
      <c r="H206" s="162">
        <v>92</v>
      </c>
      <c r="I206" s="163"/>
      <c r="L206" s="159"/>
      <c r="M206" s="164"/>
      <c r="N206" s="165"/>
      <c r="O206" s="165"/>
      <c r="P206" s="165"/>
      <c r="Q206" s="165"/>
      <c r="R206" s="165"/>
      <c r="S206" s="165"/>
      <c r="T206" s="166"/>
      <c r="AT206" s="160" t="s">
        <v>128</v>
      </c>
      <c r="AU206" s="160" t="s">
        <v>82</v>
      </c>
      <c r="AV206" s="14" t="s">
        <v>82</v>
      </c>
      <c r="AW206" s="14" t="s">
        <v>35</v>
      </c>
      <c r="AX206" s="14" t="s">
        <v>15</v>
      </c>
      <c r="AY206" s="160" t="s">
        <v>116</v>
      </c>
    </row>
    <row r="207" spans="1:65" s="2" customFormat="1" ht="24.2" customHeight="1">
      <c r="A207" s="32"/>
      <c r="B207" s="133"/>
      <c r="C207" s="134" t="s">
        <v>286</v>
      </c>
      <c r="D207" s="134" t="s">
        <v>119</v>
      </c>
      <c r="E207" s="135" t="s">
        <v>287</v>
      </c>
      <c r="F207" s="136" t="s">
        <v>288</v>
      </c>
      <c r="G207" s="137" t="s">
        <v>122</v>
      </c>
      <c r="H207" s="138">
        <v>276</v>
      </c>
      <c r="I207" s="139"/>
      <c r="J207" s="140">
        <f>ROUND(I207*H207,2)</f>
        <v>0</v>
      </c>
      <c r="K207" s="136" t="s">
        <v>123</v>
      </c>
      <c r="L207" s="33"/>
      <c r="M207" s="141" t="s">
        <v>3</v>
      </c>
      <c r="N207" s="142" t="s">
        <v>44</v>
      </c>
      <c r="O207" s="53"/>
      <c r="P207" s="143">
        <f>O207*H207</f>
        <v>0</v>
      </c>
      <c r="Q207" s="143">
        <v>0</v>
      </c>
      <c r="R207" s="143">
        <f>Q207*H207</f>
        <v>0</v>
      </c>
      <c r="S207" s="143">
        <v>0</v>
      </c>
      <c r="T207" s="14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45" t="s">
        <v>124</v>
      </c>
      <c r="AT207" s="145" t="s">
        <v>119</v>
      </c>
      <c r="AU207" s="145" t="s">
        <v>82</v>
      </c>
      <c r="AY207" s="17" t="s">
        <v>116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15</v>
      </c>
      <c r="BK207" s="146">
        <f>ROUND(I207*H207,2)</f>
        <v>0</v>
      </c>
      <c r="BL207" s="17" t="s">
        <v>124</v>
      </c>
      <c r="BM207" s="145" t="s">
        <v>289</v>
      </c>
    </row>
    <row r="208" spans="1:65" s="2" customFormat="1" ht="29.25">
      <c r="A208" s="32"/>
      <c r="B208" s="33"/>
      <c r="C208" s="32"/>
      <c r="D208" s="147" t="s">
        <v>126</v>
      </c>
      <c r="E208" s="32"/>
      <c r="F208" s="148" t="s">
        <v>290</v>
      </c>
      <c r="G208" s="32"/>
      <c r="H208" s="32"/>
      <c r="I208" s="149"/>
      <c r="J208" s="32"/>
      <c r="K208" s="32"/>
      <c r="L208" s="33"/>
      <c r="M208" s="150"/>
      <c r="N208" s="151"/>
      <c r="O208" s="53"/>
      <c r="P208" s="53"/>
      <c r="Q208" s="53"/>
      <c r="R208" s="53"/>
      <c r="S208" s="53"/>
      <c r="T208" s="54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126</v>
      </c>
      <c r="AU208" s="17" t="s">
        <v>82</v>
      </c>
    </row>
    <row r="209" spans="1:65" s="2" customFormat="1" ht="24.2" customHeight="1">
      <c r="A209" s="32"/>
      <c r="B209" s="133"/>
      <c r="C209" s="134" t="s">
        <v>291</v>
      </c>
      <c r="D209" s="134" t="s">
        <v>119</v>
      </c>
      <c r="E209" s="135" t="s">
        <v>292</v>
      </c>
      <c r="F209" s="136" t="s">
        <v>293</v>
      </c>
      <c r="G209" s="137" t="s">
        <v>122</v>
      </c>
      <c r="H209" s="138">
        <v>276</v>
      </c>
      <c r="I209" s="139"/>
      <c r="J209" s="140">
        <f>ROUND(I209*H209,2)</f>
        <v>0</v>
      </c>
      <c r="K209" s="136" t="s">
        <v>123</v>
      </c>
      <c r="L209" s="33"/>
      <c r="M209" s="141" t="s">
        <v>3</v>
      </c>
      <c r="N209" s="142" t="s">
        <v>44</v>
      </c>
      <c r="O209" s="53"/>
      <c r="P209" s="143">
        <f>O209*H209</f>
        <v>0</v>
      </c>
      <c r="Q209" s="143">
        <v>0</v>
      </c>
      <c r="R209" s="143">
        <f>Q209*H209</f>
        <v>0</v>
      </c>
      <c r="S209" s="143">
        <v>0</v>
      </c>
      <c r="T209" s="14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45" t="s">
        <v>124</v>
      </c>
      <c r="AT209" s="145" t="s">
        <v>119</v>
      </c>
      <c r="AU209" s="145" t="s">
        <v>82</v>
      </c>
      <c r="AY209" s="17" t="s">
        <v>116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15</v>
      </c>
      <c r="BK209" s="146">
        <f>ROUND(I209*H209,2)</f>
        <v>0</v>
      </c>
      <c r="BL209" s="17" t="s">
        <v>124</v>
      </c>
      <c r="BM209" s="145" t="s">
        <v>294</v>
      </c>
    </row>
    <row r="210" spans="1:65" s="2" customFormat="1" ht="29.25">
      <c r="A210" s="32"/>
      <c r="B210" s="33"/>
      <c r="C210" s="32"/>
      <c r="D210" s="147" t="s">
        <v>126</v>
      </c>
      <c r="E210" s="32"/>
      <c r="F210" s="148" t="s">
        <v>295</v>
      </c>
      <c r="G210" s="32"/>
      <c r="H210" s="32"/>
      <c r="I210" s="149"/>
      <c r="J210" s="32"/>
      <c r="K210" s="32"/>
      <c r="L210" s="33"/>
      <c r="M210" s="150"/>
      <c r="N210" s="151"/>
      <c r="O210" s="53"/>
      <c r="P210" s="53"/>
      <c r="Q210" s="53"/>
      <c r="R210" s="53"/>
      <c r="S210" s="53"/>
      <c r="T210" s="54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7" t="s">
        <v>126</v>
      </c>
      <c r="AU210" s="17" t="s">
        <v>82</v>
      </c>
    </row>
    <row r="211" spans="1:65" s="13" customFormat="1">
      <c r="B211" s="152"/>
      <c r="D211" s="147" t="s">
        <v>128</v>
      </c>
      <c r="E211" s="153" t="s">
        <v>3</v>
      </c>
      <c r="F211" s="154" t="s">
        <v>135</v>
      </c>
      <c r="H211" s="153" t="s">
        <v>3</v>
      </c>
      <c r="I211" s="155"/>
      <c r="L211" s="152"/>
      <c r="M211" s="156"/>
      <c r="N211" s="157"/>
      <c r="O211" s="157"/>
      <c r="P211" s="157"/>
      <c r="Q211" s="157"/>
      <c r="R211" s="157"/>
      <c r="S211" s="157"/>
      <c r="T211" s="158"/>
      <c r="AT211" s="153" t="s">
        <v>128</v>
      </c>
      <c r="AU211" s="153" t="s">
        <v>82</v>
      </c>
      <c r="AV211" s="13" t="s">
        <v>15</v>
      </c>
      <c r="AW211" s="13" t="s">
        <v>35</v>
      </c>
      <c r="AX211" s="13" t="s">
        <v>73</v>
      </c>
      <c r="AY211" s="153" t="s">
        <v>116</v>
      </c>
    </row>
    <row r="212" spans="1:65" s="14" customFormat="1">
      <c r="B212" s="159"/>
      <c r="D212" s="147" t="s">
        <v>128</v>
      </c>
      <c r="E212" s="160" t="s">
        <v>3</v>
      </c>
      <c r="F212" s="161" t="s">
        <v>136</v>
      </c>
      <c r="H212" s="162">
        <v>168</v>
      </c>
      <c r="I212" s="163"/>
      <c r="L212" s="159"/>
      <c r="M212" s="164"/>
      <c r="N212" s="165"/>
      <c r="O212" s="165"/>
      <c r="P212" s="165"/>
      <c r="Q212" s="165"/>
      <c r="R212" s="165"/>
      <c r="S212" s="165"/>
      <c r="T212" s="166"/>
      <c r="AT212" s="160" t="s">
        <v>128</v>
      </c>
      <c r="AU212" s="160" t="s">
        <v>82</v>
      </c>
      <c r="AV212" s="14" t="s">
        <v>82</v>
      </c>
      <c r="AW212" s="14" t="s">
        <v>35</v>
      </c>
      <c r="AX212" s="14" t="s">
        <v>73</v>
      </c>
      <c r="AY212" s="160" t="s">
        <v>116</v>
      </c>
    </row>
    <row r="213" spans="1:65" s="13" customFormat="1">
      <c r="B213" s="152"/>
      <c r="D213" s="147" t="s">
        <v>128</v>
      </c>
      <c r="E213" s="153" t="s">
        <v>3</v>
      </c>
      <c r="F213" s="154" t="s">
        <v>137</v>
      </c>
      <c r="H213" s="153" t="s">
        <v>3</v>
      </c>
      <c r="I213" s="155"/>
      <c r="L213" s="152"/>
      <c r="M213" s="156"/>
      <c r="N213" s="157"/>
      <c r="O213" s="157"/>
      <c r="P213" s="157"/>
      <c r="Q213" s="157"/>
      <c r="R213" s="157"/>
      <c r="S213" s="157"/>
      <c r="T213" s="158"/>
      <c r="AT213" s="153" t="s">
        <v>128</v>
      </c>
      <c r="AU213" s="153" t="s">
        <v>82</v>
      </c>
      <c r="AV213" s="13" t="s">
        <v>15</v>
      </c>
      <c r="AW213" s="13" t="s">
        <v>35</v>
      </c>
      <c r="AX213" s="13" t="s">
        <v>73</v>
      </c>
      <c r="AY213" s="153" t="s">
        <v>116</v>
      </c>
    </row>
    <row r="214" spans="1:65" s="14" customFormat="1">
      <c r="B214" s="159"/>
      <c r="D214" s="147" t="s">
        <v>128</v>
      </c>
      <c r="E214" s="160" t="s">
        <v>3</v>
      </c>
      <c r="F214" s="161" t="s">
        <v>138</v>
      </c>
      <c r="H214" s="162">
        <v>108</v>
      </c>
      <c r="I214" s="163"/>
      <c r="L214" s="159"/>
      <c r="M214" s="164"/>
      <c r="N214" s="165"/>
      <c r="O214" s="165"/>
      <c r="P214" s="165"/>
      <c r="Q214" s="165"/>
      <c r="R214" s="165"/>
      <c r="S214" s="165"/>
      <c r="T214" s="166"/>
      <c r="AT214" s="160" t="s">
        <v>128</v>
      </c>
      <c r="AU214" s="160" t="s">
        <v>82</v>
      </c>
      <c r="AV214" s="14" t="s">
        <v>82</v>
      </c>
      <c r="AW214" s="14" t="s">
        <v>35</v>
      </c>
      <c r="AX214" s="14" t="s">
        <v>73</v>
      </c>
      <c r="AY214" s="160" t="s">
        <v>116</v>
      </c>
    </row>
    <row r="215" spans="1:65" s="15" customFormat="1">
      <c r="B215" s="167"/>
      <c r="D215" s="147" t="s">
        <v>128</v>
      </c>
      <c r="E215" s="168" t="s">
        <v>3</v>
      </c>
      <c r="F215" s="169" t="s">
        <v>139</v>
      </c>
      <c r="H215" s="170">
        <v>276</v>
      </c>
      <c r="I215" s="171"/>
      <c r="L215" s="167"/>
      <c r="M215" s="172"/>
      <c r="N215" s="173"/>
      <c r="O215" s="173"/>
      <c r="P215" s="173"/>
      <c r="Q215" s="173"/>
      <c r="R215" s="173"/>
      <c r="S215" s="173"/>
      <c r="T215" s="174"/>
      <c r="AT215" s="168" t="s">
        <v>128</v>
      </c>
      <c r="AU215" s="168" t="s">
        <v>82</v>
      </c>
      <c r="AV215" s="15" t="s">
        <v>124</v>
      </c>
      <c r="AW215" s="15" t="s">
        <v>35</v>
      </c>
      <c r="AX215" s="15" t="s">
        <v>15</v>
      </c>
      <c r="AY215" s="168" t="s">
        <v>116</v>
      </c>
    </row>
    <row r="216" spans="1:65" s="2" customFormat="1" ht="24.2" customHeight="1">
      <c r="A216" s="32"/>
      <c r="B216" s="133"/>
      <c r="C216" s="134" t="s">
        <v>296</v>
      </c>
      <c r="D216" s="134" t="s">
        <v>119</v>
      </c>
      <c r="E216" s="135" t="s">
        <v>297</v>
      </c>
      <c r="F216" s="136" t="s">
        <v>298</v>
      </c>
      <c r="G216" s="137" t="s">
        <v>122</v>
      </c>
      <c r="H216" s="138">
        <v>276</v>
      </c>
      <c r="I216" s="139"/>
      <c r="J216" s="140">
        <f>ROUND(I216*H216,2)</f>
        <v>0</v>
      </c>
      <c r="K216" s="136" t="s">
        <v>123</v>
      </c>
      <c r="L216" s="33"/>
      <c r="M216" s="141" t="s">
        <v>3</v>
      </c>
      <c r="N216" s="142" t="s">
        <v>44</v>
      </c>
      <c r="O216" s="53"/>
      <c r="P216" s="143">
        <f>O216*H216</f>
        <v>0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45" t="s">
        <v>124</v>
      </c>
      <c r="AT216" s="145" t="s">
        <v>119</v>
      </c>
      <c r="AU216" s="145" t="s">
        <v>82</v>
      </c>
      <c r="AY216" s="17" t="s">
        <v>116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15</v>
      </c>
      <c r="BK216" s="146">
        <f>ROUND(I216*H216,2)</f>
        <v>0</v>
      </c>
      <c r="BL216" s="17" t="s">
        <v>124</v>
      </c>
      <c r="BM216" s="145" t="s">
        <v>299</v>
      </c>
    </row>
    <row r="217" spans="1:65" s="2" customFormat="1" ht="29.25">
      <c r="A217" s="32"/>
      <c r="B217" s="33"/>
      <c r="C217" s="32"/>
      <c r="D217" s="147" t="s">
        <v>126</v>
      </c>
      <c r="E217" s="32"/>
      <c r="F217" s="148" t="s">
        <v>300</v>
      </c>
      <c r="G217" s="32"/>
      <c r="H217" s="32"/>
      <c r="I217" s="149"/>
      <c r="J217" s="32"/>
      <c r="K217" s="32"/>
      <c r="L217" s="33"/>
      <c r="M217" s="150"/>
      <c r="N217" s="151"/>
      <c r="O217" s="53"/>
      <c r="P217" s="53"/>
      <c r="Q217" s="53"/>
      <c r="R217" s="53"/>
      <c r="S217" s="53"/>
      <c r="T217" s="54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7" t="s">
        <v>126</v>
      </c>
      <c r="AU217" s="17" t="s">
        <v>82</v>
      </c>
    </row>
    <row r="218" spans="1:65" s="2" customFormat="1" ht="24.2" customHeight="1">
      <c r="A218" s="32"/>
      <c r="B218" s="133"/>
      <c r="C218" s="134" t="s">
        <v>301</v>
      </c>
      <c r="D218" s="134" t="s">
        <v>119</v>
      </c>
      <c r="E218" s="135" t="s">
        <v>302</v>
      </c>
      <c r="F218" s="136" t="s">
        <v>303</v>
      </c>
      <c r="G218" s="137" t="s">
        <v>122</v>
      </c>
      <c r="H218" s="138">
        <v>92</v>
      </c>
      <c r="I218" s="139"/>
      <c r="J218" s="140">
        <f>ROUND(I218*H218,2)</f>
        <v>0</v>
      </c>
      <c r="K218" s="136" t="s">
        <v>123</v>
      </c>
      <c r="L218" s="33"/>
      <c r="M218" s="141" t="s">
        <v>3</v>
      </c>
      <c r="N218" s="142" t="s">
        <v>44</v>
      </c>
      <c r="O218" s="53"/>
      <c r="P218" s="143">
        <f>O218*H218</f>
        <v>0</v>
      </c>
      <c r="Q218" s="143">
        <v>8.5650000000000004E-2</v>
      </c>
      <c r="R218" s="143">
        <f>Q218*H218</f>
        <v>7.8798000000000004</v>
      </c>
      <c r="S218" s="143">
        <v>0</v>
      </c>
      <c r="T218" s="14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45" t="s">
        <v>124</v>
      </c>
      <c r="AT218" s="145" t="s">
        <v>119</v>
      </c>
      <c r="AU218" s="145" t="s">
        <v>82</v>
      </c>
      <c r="AY218" s="17" t="s">
        <v>116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15</v>
      </c>
      <c r="BK218" s="146">
        <f>ROUND(I218*H218,2)</f>
        <v>0</v>
      </c>
      <c r="BL218" s="17" t="s">
        <v>124</v>
      </c>
      <c r="BM218" s="145" t="s">
        <v>304</v>
      </c>
    </row>
    <row r="219" spans="1:65" s="2" customFormat="1" ht="48.75">
      <c r="A219" s="32"/>
      <c r="B219" s="33"/>
      <c r="C219" s="32"/>
      <c r="D219" s="147" t="s">
        <v>126</v>
      </c>
      <c r="E219" s="32"/>
      <c r="F219" s="148" t="s">
        <v>305</v>
      </c>
      <c r="G219" s="32"/>
      <c r="H219" s="32"/>
      <c r="I219" s="149"/>
      <c r="J219" s="32"/>
      <c r="K219" s="32"/>
      <c r="L219" s="33"/>
      <c r="M219" s="150"/>
      <c r="N219" s="151"/>
      <c r="O219" s="53"/>
      <c r="P219" s="53"/>
      <c r="Q219" s="53"/>
      <c r="R219" s="53"/>
      <c r="S219" s="53"/>
      <c r="T219" s="54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126</v>
      </c>
      <c r="AU219" s="17" t="s">
        <v>82</v>
      </c>
    </row>
    <row r="220" spans="1:65" s="13" customFormat="1">
      <c r="B220" s="152"/>
      <c r="D220" s="147" t="s">
        <v>128</v>
      </c>
      <c r="E220" s="153" t="s">
        <v>3</v>
      </c>
      <c r="F220" s="154" t="s">
        <v>129</v>
      </c>
      <c r="H220" s="153" t="s">
        <v>3</v>
      </c>
      <c r="I220" s="155"/>
      <c r="L220" s="152"/>
      <c r="M220" s="156"/>
      <c r="N220" s="157"/>
      <c r="O220" s="157"/>
      <c r="P220" s="157"/>
      <c r="Q220" s="157"/>
      <c r="R220" s="157"/>
      <c r="S220" s="157"/>
      <c r="T220" s="158"/>
      <c r="AT220" s="153" t="s">
        <v>128</v>
      </c>
      <c r="AU220" s="153" t="s">
        <v>82</v>
      </c>
      <c r="AV220" s="13" t="s">
        <v>15</v>
      </c>
      <c r="AW220" s="13" t="s">
        <v>35</v>
      </c>
      <c r="AX220" s="13" t="s">
        <v>73</v>
      </c>
      <c r="AY220" s="153" t="s">
        <v>116</v>
      </c>
    </row>
    <row r="221" spans="1:65" s="14" customFormat="1">
      <c r="B221" s="159"/>
      <c r="D221" s="147" t="s">
        <v>128</v>
      </c>
      <c r="E221" s="160" t="s">
        <v>3</v>
      </c>
      <c r="F221" s="161" t="s">
        <v>130</v>
      </c>
      <c r="H221" s="162">
        <v>92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0" t="s">
        <v>128</v>
      </c>
      <c r="AU221" s="160" t="s">
        <v>82</v>
      </c>
      <c r="AV221" s="14" t="s">
        <v>82</v>
      </c>
      <c r="AW221" s="14" t="s">
        <v>35</v>
      </c>
      <c r="AX221" s="14" t="s">
        <v>15</v>
      </c>
      <c r="AY221" s="160" t="s">
        <v>116</v>
      </c>
    </row>
    <row r="222" spans="1:65" s="12" customFormat="1" ht="22.9" customHeight="1">
      <c r="B222" s="120"/>
      <c r="D222" s="121" t="s">
        <v>72</v>
      </c>
      <c r="E222" s="131" t="s">
        <v>174</v>
      </c>
      <c r="F222" s="131" t="s">
        <v>306</v>
      </c>
      <c r="I222" s="123"/>
      <c r="J222" s="132">
        <f>BK222</f>
        <v>0</v>
      </c>
      <c r="L222" s="120"/>
      <c r="M222" s="125"/>
      <c r="N222" s="126"/>
      <c r="O222" s="126"/>
      <c r="P222" s="127">
        <f>SUM(P223:P281)</f>
        <v>0</v>
      </c>
      <c r="Q222" s="126"/>
      <c r="R222" s="127">
        <f>SUM(R223:R281)</f>
        <v>7.3098102999999996</v>
      </c>
      <c r="S222" s="126"/>
      <c r="T222" s="128">
        <f>SUM(T223:T281)</f>
        <v>32.199999999999996</v>
      </c>
      <c r="AR222" s="121" t="s">
        <v>15</v>
      </c>
      <c r="AT222" s="129" t="s">
        <v>72</v>
      </c>
      <c r="AU222" s="129" t="s">
        <v>15</v>
      </c>
      <c r="AY222" s="121" t="s">
        <v>116</v>
      </c>
      <c r="BK222" s="130">
        <f>SUM(BK223:BK281)</f>
        <v>0</v>
      </c>
    </row>
    <row r="223" spans="1:65" s="2" customFormat="1" ht="14.45" customHeight="1">
      <c r="A223" s="32"/>
      <c r="B223" s="133"/>
      <c r="C223" s="134" t="s">
        <v>258</v>
      </c>
      <c r="D223" s="134" t="s">
        <v>119</v>
      </c>
      <c r="E223" s="135" t="s">
        <v>307</v>
      </c>
      <c r="F223" s="136" t="s">
        <v>3</v>
      </c>
      <c r="G223" s="137" t="s">
        <v>308</v>
      </c>
      <c r="H223" s="138">
        <v>2</v>
      </c>
      <c r="I223" s="139"/>
      <c r="J223" s="140">
        <f>ROUND(I223*H223,2)</f>
        <v>0</v>
      </c>
      <c r="K223" s="136" t="s">
        <v>3</v>
      </c>
      <c r="L223" s="33"/>
      <c r="M223" s="141" t="s">
        <v>3</v>
      </c>
      <c r="N223" s="142" t="s">
        <v>44</v>
      </c>
      <c r="O223" s="53"/>
      <c r="P223" s="143">
        <f>O223*H223</f>
        <v>0</v>
      </c>
      <c r="Q223" s="143">
        <v>0</v>
      </c>
      <c r="R223" s="143">
        <f>Q223*H223</f>
        <v>0</v>
      </c>
      <c r="S223" s="143">
        <v>0</v>
      </c>
      <c r="T223" s="14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45" t="s">
        <v>124</v>
      </c>
      <c r="AT223" s="145" t="s">
        <v>119</v>
      </c>
      <c r="AU223" s="145" t="s">
        <v>82</v>
      </c>
      <c r="AY223" s="17" t="s">
        <v>116</v>
      </c>
      <c r="BE223" s="146">
        <f>IF(N223="základní",J223,0)</f>
        <v>0</v>
      </c>
      <c r="BF223" s="146">
        <f>IF(N223="snížená",J223,0)</f>
        <v>0</v>
      </c>
      <c r="BG223" s="146">
        <f>IF(N223="zákl. přenesená",J223,0)</f>
        <v>0</v>
      </c>
      <c r="BH223" s="146">
        <f>IF(N223="sníž. přenesená",J223,0)</f>
        <v>0</v>
      </c>
      <c r="BI223" s="146">
        <f>IF(N223="nulová",J223,0)</f>
        <v>0</v>
      </c>
      <c r="BJ223" s="17" t="s">
        <v>15</v>
      </c>
      <c r="BK223" s="146">
        <f>ROUND(I223*H223,2)</f>
        <v>0</v>
      </c>
      <c r="BL223" s="17" t="s">
        <v>124</v>
      </c>
      <c r="BM223" s="145" t="s">
        <v>309</v>
      </c>
    </row>
    <row r="224" spans="1:65" s="2" customFormat="1">
      <c r="A224" s="32"/>
      <c r="B224" s="33"/>
      <c r="C224" s="32"/>
      <c r="D224" s="147" t="s">
        <v>126</v>
      </c>
      <c r="E224" s="32"/>
      <c r="F224" s="148" t="s">
        <v>310</v>
      </c>
      <c r="G224" s="32"/>
      <c r="H224" s="32"/>
      <c r="I224" s="149"/>
      <c r="J224" s="32"/>
      <c r="K224" s="32"/>
      <c r="L224" s="33"/>
      <c r="M224" s="150"/>
      <c r="N224" s="151"/>
      <c r="O224" s="53"/>
      <c r="P224" s="53"/>
      <c r="Q224" s="53"/>
      <c r="R224" s="53"/>
      <c r="S224" s="53"/>
      <c r="T224" s="54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126</v>
      </c>
      <c r="AU224" s="17" t="s">
        <v>82</v>
      </c>
    </row>
    <row r="225" spans="1:65" s="2" customFormat="1" ht="24.2" customHeight="1">
      <c r="A225" s="32"/>
      <c r="B225" s="133"/>
      <c r="C225" s="134" t="s">
        <v>146</v>
      </c>
      <c r="D225" s="134" t="s">
        <v>119</v>
      </c>
      <c r="E225" s="135" t="s">
        <v>311</v>
      </c>
      <c r="F225" s="136" t="s">
        <v>312</v>
      </c>
      <c r="G225" s="137" t="s">
        <v>142</v>
      </c>
      <c r="H225" s="138">
        <v>46</v>
      </c>
      <c r="I225" s="139"/>
      <c r="J225" s="140">
        <f>ROUND(I225*H225,2)</f>
        <v>0</v>
      </c>
      <c r="K225" s="136" t="s">
        <v>123</v>
      </c>
      <c r="L225" s="33"/>
      <c r="M225" s="141" t="s">
        <v>3</v>
      </c>
      <c r="N225" s="142" t="s">
        <v>44</v>
      </c>
      <c r="O225" s="53"/>
      <c r="P225" s="143">
        <f>O225*H225</f>
        <v>0</v>
      </c>
      <c r="Q225" s="143">
        <v>0</v>
      </c>
      <c r="R225" s="143">
        <f>Q225*H225</f>
        <v>0</v>
      </c>
      <c r="S225" s="143">
        <v>0.7</v>
      </c>
      <c r="T225" s="144">
        <f>S225*H225</f>
        <v>32.199999999999996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45" t="s">
        <v>124</v>
      </c>
      <c r="AT225" s="145" t="s">
        <v>119</v>
      </c>
      <c r="AU225" s="145" t="s">
        <v>82</v>
      </c>
      <c r="AY225" s="17" t="s">
        <v>116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15</v>
      </c>
      <c r="BK225" s="146">
        <f>ROUND(I225*H225,2)</f>
        <v>0</v>
      </c>
      <c r="BL225" s="17" t="s">
        <v>124</v>
      </c>
      <c r="BM225" s="145" t="s">
        <v>313</v>
      </c>
    </row>
    <row r="226" spans="1:65" s="2" customFormat="1" ht="19.5">
      <c r="A226" s="32"/>
      <c r="B226" s="33"/>
      <c r="C226" s="32"/>
      <c r="D226" s="147" t="s">
        <v>126</v>
      </c>
      <c r="E226" s="32"/>
      <c r="F226" s="148" t="s">
        <v>314</v>
      </c>
      <c r="G226" s="32"/>
      <c r="H226" s="32"/>
      <c r="I226" s="149"/>
      <c r="J226" s="32"/>
      <c r="K226" s="32"/>
      <c r="L226" s="33"/>
      <c r="M226" s="150"/>
      <c r="N226" s="151"/>
      <c r="O226" s="53"/>
      <c r="P226" s="53"/>
      <c r="Q226" s="53"/>
      <c r="R226" s="53"/>
      <c r="S226" s="53"/>
      <c r="T226" s="54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7" t="s">
        <v>126</v>
      </c>
      <c r="AU226" s="17" t="s">
        <v>82</v>
      </c>
    </row>
    <row r="227" spans="1:65" s="2" customFormat="1" ht="24.2" customHeight="1">
      <c r="A227" s="32"/>
      <c r="B227" s="133"/>
      <c r="C227" s="134" t="s">
        <v>315</v>
      </c>
      <c r="D227" s="134" t="s">
        <v>119</v>
      </c>
      <c r="E227" s="135" t="s">
        <v>316</v>
      </c>
      <c r="F227" s="136" t="s">
        <v>317</v>
      </c>
      <c r="G227" s="137" t="s">
        <v>142</v>
      </c>
      <c r="H227" s="138">
        <v>46</v>
      </c>
      <c r="I227" s="139"/>
      <c r="J227" s="140">
        <f>ROUND(I227*H227,2)</f>
        <v>0</v>
      </c>
      <c r="K227" s="136" t="s">
        <v>123</v>
      </c>
      <c r="L227" s="33"/>
      <c r="M227" s="141" t="s">
        <v>3</v>
      </c>
      <c r="N227" s="142" t="s">
        <v>44</v>
      </c>
      <c r="O227" s="53"/>
      <c r="P227" s="143">
        <f>O227*H227</f>
        <v>0</v>
      </c>
      <c r="Q227" s="143">
        <v>3.0000000000000001E-5</v>
      </c>
      <c r="R227" s="143">
        <f>Q227*H227</f>
        <v>1.3799999999999999E-3</v>
      </c>
      <c r="S227" s="143">
        <v>0</v>
      </c>
      <c r="T227" s="14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45" t="s">
        <v>124</v>
      </c>
      <c r="AT227" s="145" t="s">
        <v>119</v>
      </c>
      <c r="AU227" s="145" t="s">
        <v>82</v>
      </c>
      <c r="AY227" s="17" t="s">
        <v>116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15</v>
      </c>
      <c r="BK227" s="146">
        <f>ROUND(I227*H227,2)</f>
        <v>0</v>
      </c>
      <c r="BL227" s="17" t="s">
        <v>124</v>
      </c>
      <c r="BM227" s="145" t="s">
        <v>318</v>
      </c>
    </row>
    <row r="228" spans="1:65" s="2" customFormat="1" ht="19.5">
      <c r="A228" s="32"/>
      <c r="B228" s="33"/>
      <c r="C228" s="32"/>
      <c r="D228" s="147" t="s">
        <v>126</v>
      </c>
      <c r="E228" s="32"/>
      <c r="F228" s="148" t="s">
        <v>319</v>
      </c>
      <c r="G228" s="32"/>
      <c r="H228" s="32"/>
      <c r="I228" s="149"/>
      <c r="J228" s="32"/>
      <c r="K228" s="32"/>
      <c r="L228" s="33"/>
      <c r="M228" s="150"/>
      <c r="N228" s="151"/>
      <c r="O228" s="53"/>
      <c r="P228" s="53"/>
      <c r="Q228" s="53"/>
      <c r="R228" s="53"/>
      <c r="S228" s="53"/>
      <c r="T228" s="54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126</v>
      </c>
      <c r="AU228" s="17" t="s">
        <v>82</v>
      </c>
    </row>
    <row r="229" spans="1:65" s="13" customFormat="1">
      <c r="B229" s="152"/>
      <c r="D229" s="147" t="s">
        <v>128</v>
      </c>
      <c r="E229" s="153" t="s">
        <v>3</v>
      </c>
      <c r="F229" s="154" t="s">
        <v>320</v>
      </c>
      <c r="H229" s="153" t="s">
        <v>3</v>
      </c>
      <c r="I229" s="155"/>
      <c r="L229" s="152"/>
      <c r="M229" s="156"/>
      <c r="N229" s="157"/>
      <c r="O229" s="157"/>
      <c r="P229" s="157"/>
      <c r="Q229" s="157"/>
      <c r="R229" s="157"/>
      <c r="S229" s="157"/>
      <c r="T229" s="158"/>
      <c r="AT229" s="153" t="s">
        <v>128</v>
      </c>
      <c r="AU229" s="153" t="s">
        <v>82</v>
      </c>
      <c r="AV229" s="13" t="s">
        <v>15</v>
      </c>
      <c r="AW229" s="13" t="s">
        <v>35</v>
      </c>
      <c r="AX229" s="13" t="s">
        <v>73</v>
      </c>
      <c r="AY229" s="153" t="s">
        <v>116</v>
      </c>
    </row>
    <row r="230" spans="1:65" s="14" customFormat="1">
      <c r="B230" s="159"/>
      <c r="D230" s="147" t="s">
        <v>128</v>
      </c>
      <c r="E230" s="160" t="s">
        <v>3</v>
      </c>
      <c r="F230" s="161" t="s">
        <v>146</v>
      </c>
      <c r="H230" s="162">
        <v>46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128</v>
      </c>
      <c r="AU230" s="160" t="s">
        <v>82</v>
      </c>
      <c r="AV230" s="14" t="s">
        <v>82</v>
      </c>
      <c r="AW230" s="14" t="s">
        <v>35</v>
      </c>
      <c r="AX230" s="14" t="s">
        <v>15</v>
      </c>
      <c r="AY230" s="160" t="s">
        <v>116</v>
      </c>
    </row>
    <row r="231" spans="1:65" s="2" customFormat="1" ht="24.2" customHeight="1">
      <c r="A231" s="32"/>
      <c r="B231" s="133"/>
      <c r="C231" s="175" t="s">
        <v>321</v>
      </c>
      <c r="D231" s="175" t="s">
        <v>228</v>
      </c>
      <c r="E231" s="176" t="s">
        <v>322</v>
      </c>
      <c r="F231" s="177" t="s">
        <v>323</v>
      </c>
      <c r="G231" s="178" t="s">
        <v>142</v>
      </c>
      <c r="H231" s="179">
        <v>46.69</v>
      </c>
      <c r="I231" s="180"/>
      <c r="J231" s="181">
        <f>ROUND(I231*H231,2)</f>
        <v>0</v>
      </c>
      <c r="K231" s="177" t="s">
        <v>123</v>
      </c>
      <c r="L231" s="182"/>
      <c r="M231" s="183" t="s">
        <v>3</v>
      </c>
      <c r="N231" s="184" t="s">
        <v>44</v>
      </c>
      <c r="O231" s="53"/>
      <c r="P231" s="143">
        <f>O231*H231</f>
        <v>0</v>
      </c>
      <c r="Q231" s="143">
        <v>3.1870000000000002E-2</v>
      </c>
      <c r="R231" s="143">
        <f>Q231*H231</f>
        <v>1.4880103</v>
      </c>
      <c r="S231" s="143">
        <v>0</v>
      </c>
      <c r="T231" s="14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45" t="s">
        <v>174</v>
      </c>
      <c r="AT231" s="145" t="s">
        <v>228</v>
      </c>
      <c r="AU231" s="145" t="s">
        <v>82</v>
      </c>
      <c r="AY231" s="17" t="s">
        <v>116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15</v>
      </c>
      <c r="BK231" s="146">
        <f>ROUND(I231*H231,2)</f>
        <v>0</v>
      </c>
      <c r="BL231" s="17" t="s">
        <v>124</v>
      </c>
      <c r="BM231" s="145" t="s">
        <v>324</v>
      </c>
    </row>
    <row r="232" spans="1:65" s="2" customFormat="1">
      <c r="A232" s="32"/>
      <c r="B232" s="33"/>
      <c r="C232" s="32"/>
      <c r="D232" s="147" t="s">
        <v>126</v>
      </c>
      <c r="E232" s="32"/>
      <c r="F232" s="148" t="s">
        <v>323</v>
      </c>
      <c r="G232" s="32"/>
      <c r="H232" s="32"/>
      <c r="I232" s="149"/>
      <c r="J232" s="32"/>
      <c r="K232" s="32"/>
      <c r="L232" s="33"/>
      <c r="M232" s="150"/>
      <c r="N232" s="151"/>
      <c r="O232" s="53"/>
      <c r="P232" s="53"/>
      <c r="Q232" s="53"/>
      <c r="R232" s="53"/>
      <c r="S232" s="53"/>
      <c r="T232" s="54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7" t="s">
        <v>126</v>
      </c>
      <c r="AU232" s="17" t="s">
        <v>82</v>
      </c>
    </row>
    <row r="233" spans="1:65" s="14" customFormat="1">
      <c r="B233" s="159"/>
      <c r="D233" s="147" t="s">
        <v>128</v>
      </c>
      <c r="F233" s="161" t="s">
        <v>325</v>
      </c>
      <c r="H233" s="162">
        <v>46.69</v>
      </c>
      <c r="I233" s="163"/>
      <c r="L233" s="159"/>
      <c r="M233" s="164"/>
      <c r="N233" s="165"/>
      <c r="O233" s="165"/>
      <c r="P233" s="165"/>
      <c r="Q233" s="165"/>
      <c r="R233" s="165"/>
      <c r="S233" s="165"/>
      <c r="T233" s="166"/>
      <c r="AT233" s="160" t="s">
        <v>128</v>
      </c>
      <c r="AU233" s="160" t="s">
        <v>82</v>
      </c>
      <c r="AV233" s="14" t="s">
        <v>82</v>
      </c>
      <c r="AW233" s="14" t="s">
        <v>4</v>
      </c>
      <c r="AX233" s="14" t="s">
        <v>15</v>
      </c>
      <c r="AY233" s="160" t="s">
        <v>116</v>
      </c>
    </row>
    <row r="234" spans="1:65" s="2" customFormat="1" ht="14.45" customHeight="1">
      <c r="A234" s="32"/>
      <c r="B234" s="133"/>
      <c r="C234" s="134" t="s">
        <v>326</v>
      </c>
      <c r="D234" s="134" t="s">
        <v>119</v>
      </c>
      <c r="E234" s="135" t="s">
        <v>327</v>
      </c>
      <c r="F234" s="136" t="s">
        <v>328</v>
      </c>
      <c r="G234" s="137" t="s">
        <v>142</v>
      </c>
      <c r="H234" s="138">
        <v>46</v>
      </c>
      <c r="I234" s="139"/>
      <c r="J234" s="140">
        <f>ROUND(I234*H234,2)</f>
        <v>0</v>
      </c>
      <c r="K234" s="136" t="s">
        <v>123</v>
      </c>
      <c r="L234" s="33"/>
      <c r="M234" s="141" t="s">
        <v>3</v>
      </c>
      <c r="N234" s="142" t="s">
        <v>44</v>
      </c>
      <c r="O234" s="53"/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45" t="s">
        <v>124</v>
      </c>
      <c r="AT234" s="145" t="s">
        <v>119</v>
      </c>
      <c r="AU234" s="145" t="s">
        <v>82</v>
      </c>
      <c r="AY234" s="17" t="s">
        <v>116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15</v>
      </c>
      <c r="BK234" s="146">
        <f>ROUND(I234*H234,2)</f>
        <v>0</v>
      </c>
      <c r="BL234" s="17" t="s">
        <v>124</v>
      </c>
      <c r="BM234" s="145" t="s">
        <v>329</v>
      </c>
    </row>
    <row r="235" spans="1:65" s="2" customFormat="1">
      <c r="A235" s="32"/>
      <c r="B235" s="33"/>
      <c r="C235" s="32"/>
      <c r="D235" s="147" t="s">
        <v>126</v>
      </c>
      <c r="E235" s="32"/>
      <c r="F235" s="148" t="s">
        <v>330</v>
      </c>
      <c r="G235" s="32"/>
      <c r="H235" s="32"/>
      <c r="I235" s="149"/>
      <c r="J235" s="32"/>
      <c r="K235" s="32"/>
      <c r="L235" s="33"/>
      <c r="M235" s="150"/>
      <c r="N235" s="151"/>
      <c r="O235" s="53"/>
      <c r="P235" s="53"/>
      <c r="Q235" s="53"/>
      <c r="R235" s="53"/>
      <c r="S235" s="53"/>
      <c r="T235" s="54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126</v>
      </c>
      <c r="AU235" s="17" t="s">
        <v>82</v>
      </c>
    </row>
    <row r="236" spans="1:65" s="2" customFormat="1" ht="24.2" customHeight="1">
      <c r="A236" s="32"/>
      <c r="B236" s="133"/>
      <c r="C236" s="134" t="s">
        <v>331</v>
      </c>
      <c r="D236" s="134" t="s">
        <v>119</v>
      </c>
      <c r="E236" s="135" t="s">
        <v>332</v>
      </c>
      <c r="F236" s="136" t="s">
        <v>333</v>
      </c>
      <c r="G236" s="137" t="s">
        <v>334</v>
      </c>
      <c r="H236" s="138">
        <v>8</v>
      </c>
      <c r="I236" s="139"/>
      <c r="J236" s="140">
        <f>ROUND(I236*H236,2)</f>
        <v>0</v>
      </c>
      <c r="K236" s="136" t="s">
        <v>123</v>
      </c>
      <c r="L236" s="33"/>
      <c r="M236" s="141" t="s">
        <v>3</v>
      </c>
      <c r="N236" s="142" t="s">
        <v>44</v>
      </c>
      <c r="O236" s="53"/>
      <c r="P236" s="143">
        <f>O236*H236</f>
        <v>0</v>
      </c>
      <c r="Q236" s="143">
        <v>1.0189999999999999E-2</v>
      </c>
      <c r="R236" s="143">
        <f>Q236*H236</f>
        <v>8.1519999999999995E-2</v>
      </c>
      <c r="S236" s="143">
        <v>0</v>
      </c>
      <c r="T236" s="14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45" t="s">
        <v>124</v>
      </c>
      <c r="AT236" s="145" t="s">
        <v>119</v>
      </c>
      <c r="AU236" s="145" t="s">
        <v>82</v>
      </c>
      <c r="AY236" s="17" t="s">
        <v>116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15</v>
      </c>
      <c r="BK236" s="146">
        <f>ROUND(I236*H236,2)</f>
        <v>0</v>
      </c>
      <c r="BL236" s="17" t="s">
        <v>124</v>
      </c>
      <c r="BM236" s="145" t="s">
        <v>335</v>
      </c>
    </row>
    <row r="237" spans="1:65" s="2" customFormat="1" ht="19.5">
      <c r="A237" s="32"/>
      <c r="B237" s="33"/>
      <c r="C237" s="32"/>
      <c r="D237" s="147" t="s">
        <v>126</v>
      </c>
      <c r="E237" s="32"/>
      <c r="F237" s="148" t="s">
        <v>333</v>
      </c>
      <c r="G237" s="32"/>
      <c r="H237" s="32"/>
      <c r="I237" s="149"/>
      <c r="J237" s="32"/>
      <c r="K237" s="32"/>
      <c r="L237" s="33"/>
      <c r="M237" s="150"/>
      <c r="N237" s="151"/>
      <c r="O237" s="53"/>
      <c r="P237" s="53"/>
      <c r="Q237" s="53"/>
      <c r="R237" s="53"/>
      <c r="S237" s="53"/>
      <c r="T237" s="54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7" t="s">
        <v>126</v>
      </c>
      <c r="AU237" s="17" t="s">
        <v>82</v>
      </c>
    </row>
    <row r="238" spans="1:65" s="13" customFormat="1">
      <c r="B238" s="152"/>
      <c r="D238" s="147" t="s">
        <v>128</v>
      </c>
      <c r="E238" s="153" t="s">
        <v>3</v>
      </c>
      <c r="F238" s="154" t="s">
        <v>336</v>
      </c>
      <c r="H238" s="153" t="s">
        <v>3</v>
      </c>
      <c r="I238" s="155"/>
      <c r="L238" s="152"/>
      <c r="M238" s="156"/>
      <c r="N238" s="157"/>
      <c r="O238" s="157"/>
      <c r="P238" s="157"/>
      <c r="Q238" s="157"/>
      <c r="R238" s="157"/>
      <c r="S238" s="157"/>
      <c r="T238" s="158"/>
      <c r="AT238" s="153" t="s">
        <v>128</v>
      </c>
      <c r="AU238" s="153" t="s">
        <v>82</v>
      </c>
      <c r="AV238" s="13" t="s">
        <v>15</v>
      </c>
      <c r="AW238" s="13" t="s">
        <v>35</v>
      </c>
      <c r="AX238" s="13" t="s">
        <v>73</v>
      </c>
      <c r="AY238" s="153" t="s">
        <v>116</v>
      </c>
    </row>
    <row r="239" spans="1:65" s="14" customFormat="1">
      <c r="B239" s="159"/>
      <c r="D239" s="147" t="s">
        <v>128</v>
      </c>
      <c r="E239" s="160" t="s">
        <v>3</v>
      </c>
      <c r="F239" s="161" t="s">
        <v>124</v>
      </c>
      <c r="H239" s="162">
        <v>4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0" t="s">
        <v>128</v>
      </c>
      <c r="AU239" s="160" t="s">
        <v>82</v>
      </c>
      <c r="AV239" s="14" t="s">
        <v>82</v>
      </c>
      <c r="AW239" s="14" t="s">
        <v>35</v>
      </c>
      <c r="AX239" s="14" t="s">
        <v>73</v>
      </c>
      <c r="AY239" s="160" t="s">
        <v>116</v>
      </c>
    </row>
    <row r="240" spans="1:65" s="13" customFormat="1">
      <c r="B240" s="152"/>
      <c r="D240" s="147" t="s">
        <v>128</v>
      </c>
      <c r="E240" s="153" t="s">
        <v>3</v>
      </c>
      <c r="F240" s="154" t="s">
        <v>337</v>
      </c>
      <c r="H240" s="153" t="s">
        <v>3</v>
      </c>
      <c r="I240" s="155"/>
      <c r="L240" s="152"/>
      <c r="M240" s="156"/>
      <c r="N240" s="157"/>
      <c r="O240" s="157"/>
      <c r="P240" s="157"/>
      <c r="Q240" s="157"/>
      <c r="R240" s="157"/>
      <c r="S240" s="157"/>
      <c r="T240" s="158"/>
      <c r="AT240" s="153" t="s">
        <v>128</v>
      </c>
      <c r="AU240" s="153" t="s">
        <v>82</v>
      </c>
      <c r="AV240" s="13" t="s">
        <v>15</v>
      </c>
      <c r="AW240" s="13" t="s">
        <v>35</v>
      </c>
      <c r="AX240" s="13" t="s">
        <v>73</v>
      </c>
      <c r="AY240" s="153" t="s">
        <v>116</v>
      </c>
    </row>
    <row r="241" spans="1:65" s="14" customFormat="1">
      <c r="B241" s="159"/>
      <c r="D241" s="147" t="s">
        <v>128</v>
      </c>
      <c r="E241" s="160" t="s">
        <v>3</v>
      </c>
      <c r="F241" s="161" t="s">
        <v>124</v>
      </c>
      <c r="H241" s="162">
        <v>4</v>
      </c>
      <c r="I241" s="163"/>
      <c r="L241" s="159"/>
      <c r="M241" s="164"/>
      <c r="N241" s="165"/>
      <c r="O241" s="165"/>
      <c r="P241" s="165"/>
      <c r="Q241" s="165"/>
      <c r="R241" s="165"/>
      <c r="S241" s="165"/>
      <c r="T241" s="166"/>
      <c r="AT241" s="160" t="s">
        <v>128</v>
      </c>
      <c r="AU241" s="160" t="s">
        <v>82</v>
      </c>
      <c r="AV241" s="14" t="s">
        <v>82</v>
      </c>
      <c r="AW241" s="14" t="s">
        <v>35</v>
      </c>
      <c r="AX241" s="14" t="s">
        <v>73</v>
      </c>
      <c r="AY241" s="160" t="s">
        <v>116</v>
      </c>
    </row>
    <row r="242" spans="1:65" s="15" customFormat="1">
      <c r="B242" s="167"/>
      <c r="D242" s="147" t="s">
        <v>128</v>
      </c>
      <c r="E242" s="168" t="s">
        <v>3</v>
      </c>
      <c r="F242" s="169" t="s">
        <v>139</v>
      </c>
      <c r="H242" s="170">
        <v>8</v>
      </c>
      <c r="I242" s="171"/>
      <c r="L242" s="167"/>
      <c r="M242" s="172"/>
      <c r="N242" s="173"/>
      <c r="O242" s="173"/>
      <c r="P242" s="173"/>
      <c r="Q242" s="173"/>
      <c r="R242" s="173"/>
      <c r="S242" s="173"/>
      <c r="T242" s="174"/>
      <c r="AT242" s="168" t="s">
        <v>128</v>
      </c>
      <c r="AU242" s="168" t="s">
        <v>82</v>
      </c>
      <c r="AV242" s="15" t="s">
        <v>124</v>
      </c>
      <c r="AW242" s="15" t="s">
        <v>35</v>
      </c>
      <c r="AX242" s="15" t="s">
        <v>15</v>
      </c>
      <c r="AY242" s="168" t="s">
        <v>116</v>
      </c>
    </row>
    <row r="243" spans="1:65" s="2" customFormat="1" ht="14.45" customHeight="1">
      <c r="A243" s="32"/>
      <c r="B243" s="133"/>
      <c r="C243" s="175" t="s">
        <v>338</v>
      </c>
      <c r="D243" s="175" t="s">
        <v>228</v>
      </c>
      <c r="E243" s="176" t="s">
        <v>339</v>
      </c>
      <c r="F243" s="177" t="s">
        <v>340</v>
      </c>
      <c r="G243" s="178" t="s">
        <v>334</v>
      </c>
      <c r="H243" s="179">
        <v>1</v>
      </c>
      <c r="I243" s="180"/>
      <c r="J243" s="181">
        <f>ROUND(I243*H243,2)</f>
        <v>0</v>
      </c>
      <c r="K243" s="177" t="s">
        <v>123</v>
      </c>
      <c r="L243" s="182"/>
      <c r="M243" s="183" t="s">
        <v>3</v>
      </c>
      <c r="N243" s="184" t="s">
        <v>44</v>
      </c>
      <c r="O243" s="53"/>
      <c r="P243" s="143">
        <f>O243*H243</f>
        <v>0</v>
      </c>
      <c r="Q243" s="143">
        <v>0.18099999999999999</v>
      </c>
      <c r="R243" s="143">
        <f>Q243*H243</f>
        <v>0.18099999999999999</v>
      </c>
      <c r="S243" s="143">
        <v>0</v>
      </c>
      <c r="T243" s="144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45" t="s">
        <v>174</v>
      </c>
      <c r="AT243" s="145" t="s">
        <v>228</v>
      </c>
      <c r="AU243" s="145" t="s">
        <v>82</v>
      </c>
      <c r="AY243" s="17" t="s">
        <v>116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15</v>
      </c>
      <c r="BK243" s="146">
        <f>ROUND(I243*H243,2)</f>
        <v>0</v>
      </c>
      <c r="BL243" s="17" t="s">
        <v>124</v>
      </c>
      <c r="BM243" s="145" t="s">
        <v>341</v>
      </c>
    </row>
    <row r="244" spans="1:65" s="2" customFormat="1">
      <c r="A244" s="32"/>
      <c r="B244" s="33"/>
      <c r="C244" s="32"/>
      <c r="D244" s="147" t="s">
        <v>126</v>
      </c>
      <c r="E244" s="32"/>
      <c r="F244" s="148" t="s">
        <v>340</v>
      </c>
      <c r="G244" s="32"/>
      <c r="H244" s="32"/>
      <c r="I244" s="149"/>
      <c r="J244" s="32"/>
      <c r="K244" s="32"/>
      <c r="L244" s="33"/>
      <c r="M244" s="150"/>
      <c r="N244" s="151"/>
      <c r="O244" s="53"/>
      <c r="P244" s="53"/>
      <c r="Q244" s="53"/>
      <c r="R244" s="53"/>
      <c r="S244" s="53"/>
      <c r="T244" s="54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7" t="s">
        <v>126</v>
      </c>
      <c r="AU244" s="17" t="s">
        <v>82</v>
      </c>
    </row>
    <row r="245" spans="1:65" s="13" customFormat="1">
      <c r="B245" s="152"/>
      <c r="D245" s="147" t="s">
        <v>128</v>
      </c>
      <c r="E245" s="153" t="s">
        <v>3</v>
      </c>
      <c r="F245" s="154" t="s">
        <v>336</v>
      </c>
      <c r="H245" s="153" t="s">
        <v>3</v>
      </c>
      <c r="I245" s="155"/>
      <c r="L245" s="152"/>
      <c r="M245" s="156"/>
      <c r="N245" s="157"/>
      <c r="O245" s="157"/>
      <c r="P245" s="157"/>
      <c r="Q245" s="157"/>
      <c r="R245" s="157"/>
      <c r="S245" s="157"/>
      <c r="T245" s="158"/>
      <c r="AT245" s="153" t="s">
        <v>128</v>
      </c>
      <c r="AU245" s="153" t="s">
        <v>82</v>
      </c>
      <c r="AV245" s="13" t="s">
        <v>15</v>
      </c>
      <c r="AW245" s="13" t="s">
        <v>35</v>
      </c>
      <c r="AX245" s="13" t="s">
        <v>73</v>
      </c>
      <c r="AY245" s="153" t="s">
        <v>116</v>
      </c>
    </row>
    <row r="246" spans="1:65" s="14" customFormat="1">
      <c r="B246" s="159"/>
      <c r="D246" s="147" t="s">
        <v>128</v>
      </c>
      <c r="E246" s="160" t="s">
        <v>3</v>
      </c>
      <c r="F246" s="161" t="s">
        <v>15</v>
      </c>
      <c r="H246" s="162">
        <v>1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0" t="s">
        <v>128</v>
      </c>
      <c r="AU246" s="160" t="s">
        <v>82</v>
      </c>
      <c r="AV246" s="14" t="s">
        <v>82</v>
      </c>
      <c r="AW246" s="14" t="s">
        <v>35</v>
      </c>
      <c r="AX246" s="14" t="s">
        <v>15</v>
      </c>
      <c r="AY246" s="160" t="s">
        <v>116</v>
      </c>
    </row>
    <row r="247" spans="1:65" s="2" customFormat="1" ht="24.2" customHeight="1">
      <c r="A247" s="32"/>
      <c r="B247" s="133"/>
      <c r="C247" s="175" t="s">
        <v>342</v>
      </c>
      <c r="D247" s="175" t="s">
        <v>228</v>
      </c>
      <c r="E247" s="176" t="s">
        <v>343</v>
      </c>
      <c r="F247" s="177" t="s">
        <v>344</v>
      </c>
      <c r="G247" s="178" t="s">
        <v>334</v>
      </c>
      <c r="H247" s="179">
        <v>2</v>
      </c>
      <c r="I247" s="180"/>
      <c r="J247" s="181">
        <f>ROUND(I247*H247,2)</f>
        <v>0</v>
      </c>
      <c r="K247" s="177" t="s">
        <v>123</v>
      </c>
      <c r="L247" s="182"/>
      <c r="M247" s="183" t="s">
        <v>3</v>
      </c>
      <c r="N247" s="184" t="s">
        <v>44</v>
      </c>
      <c r="O247" s="53"/>
      <c r="P247" s="143">
        <f>O247*H247</f>
        <v>0</v>
      </c>
      <c r="Q247" s="143">
        <v>0.44900000000000001</v>
      </c>
      <c r="R247" s="143">
        <f>Q247*H247</f>
        <v>0.89800000000000002</v>
      </c>
      <c r="S247" s="143">
        <v>0</v>
      </c>
      <c r="T247" s="14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45" t="s">
        <v>174</v>
      </c>
      <c r="AT247" s="145" t="s">
        <v>228</v>
      </c>
      <c r="AU247" s="145" t="s">
        <v>82</v>
      </c>
      <c r="AY247" s="17" t="s">
        <v>116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15</v>
      </c>
      <c r="BK247" s="146">
        <f>ROUND(I247*H247,2)</f>
        <v>0</v>
      </c>
      <c r="BL247" s="17" t="s">
        <v>124</v>
      </c>
      <c r="BM247" s="145" t="s">
        <v>345</v>
      </c>
    </row>
    <row r="248" spans="1:65" s="2" customFormat="1">
      <c r="A248" s="32"/>
      <c r="B248" s="33"/>
      <c r="C248" s="32"/>
      <c r="D248" s="147" t="s">
        <v>126</v>
      </c>
      <c r="E248" s="32"/>
      <c r="F248" s="148" t="s">
        <v>344</v>
      </c>
      <c r="G248" s="32"/>
      <c r="H248" s="32"/>
      <c r="I248" s="149"/>
      <c r="J248" s="32"/>
      <c r="K248" s="32"/>
      <c r="L248" s="33"/>
      <c r="M248" s="150"/>
      <c r="N248" s="151"/>
      <c r="O248" s="53"/>
      <c r="P248" s="53"/>
      <c r="Q248" s="53"/>
      <c r="R248" s="53"/>
      <c r="S248" s="53"/>
      <c r="T248" s="54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126</v>
      </c>
      <c r="AU248" s="17" t="s">
        <v>82</v>
      </c>
    </row>
    <row r="249" spans="1:65" s="13" customFormat="1">
      <c r="B249" s="152"/>
      <c r="D249" s="147" t="s">
        <v>128</v>
      </c>
      <c r="E249" s="153" t="s">
        <v>3</v>
      </c>
      <c r="F249" s="154" t="s">
        <v>346</v>
      </c>
      <c r="H249" s="153" t="s">
        <v>3</v>
      </c>
      <c r="I249" s="155"/>
      <c r="L249" s="152"/>
      <c r="M249" s="156"/>
      <c r="N249" s="157"/>
      <c r="O249" s="157"/>
      <c r="P249" s="157"/>
      <c r="Q249" s="157"/>
      <c r="R249" s="157"/>
      <c r="S249" s="157"/>
      <c r="T249" s="158"/>
      <c r="AT249" s="153" t="s">
        <v>128</v>
      </c>
      <c r="AU249" s="153" t="s">
        <v>82</v>
      </c>
      <c r="AV249" s="13" t="s">
        <v>15</v>
      </c>
      <c r="AW249" s="13" t="s">
        <v>35</v>
      </c>
      <c r="AX249" s="13" t="s">
        <v>73</v>
      </c>
      <c r="AY249" s="153" t="s">
        <v>116</v>
      </c>
    </row>
    <row r="250" spans="1:65" s="14" customFormat="1">
      <c r="B250" s="159"/>
      <c r="D250" s="147" t="s">
        <v>128</v>
      </c>
      <c r="E250" s="160" t="s">
        <v>3</v>
      </c>
      <c r="F250" s="161" t="s">
        <v>82</v>
      </c>
      <c r="H250" s="162">
        <v>2</v>
      </c>
      <c r="I250" s="163"/>
      <c r="L250" s="159"/>
      <c r="M250" s="164"/>
      <c r="N250" s="165"/>
      <c r="O250" s="165"/>
      <c r="P250" s="165"/>
      <c r="Q250" s="165"/>
      <c r="R250" s="165"/>
      <c r="S250" s="165"/>
      <c r="T250" s="166"/>
      <c r="AT250" s="160" t="s">
        <v>128</v>
      </c>
      <c r="AU250" s="160" t="s">
        <v>82</v>
      </c>
      <c r="AV250" s="14" t="s">
        <v>82</v>
      </c>
      <c r="AW250" s="14" t="s">
        <v>35</v>
      </c>
      <c r="AX250" s="14" t="s">
        <v>15</v>
      </c>
      <c r="AY250" s="160" t="s">
        <v>116</v>
      </c>
    </row>
    <row r="251" spans="1:65" s="2" customFormat="1" ht="24.2" customHeight="1">
      <c r="A251" s="32"/>
      <c r="B251" s="133"/>
      <c r="C251" s="175" t="s">
        <v>347</v>
      </c>
      <c r="D251" s="175" t="s">
        <v>228</v>
      </c>
      <c r="E251" s="176" t="s">
        <v>348</v>
      </c>
      <c r="F251" s="177" t="s">
        <v>349</v>
      </c>
      <c r="G251" s="178" t="s">
        <v>334</v>
      </c>
      <c r="H251" s="179">
        <v>1</v>
      </c>
      <c r="I251" s="180"/>
      <c r="J251" s="181">
        <f>ROUND(I251*H251,2)</f>
        <v>0</v>
      </c>
      <c r="K251" s="177" t="s">
        <v>123</v>
      </c>
      <c r="L251" s="182"/>
      <c r="M251" s="183" t="s">
        <v>3</v>
      </c>
      <c r="N251" s="184" t="s">
        <v>44</v>
      </c>
      <c r="O251" s="53"/>
      <c r="P251" s="143">
        <f>O251*H251</f>
        <v>0</v>
      </c>
      <c r="Q251" s="143">
        <v>3.2000000000000001E-2</v>
      </c>
      <c r="R251" s="143">
        <f>Q251*H251</f>
        <v>3.2000000000000001E-2</v>
      </c>
      <c r="S251" s="143">
        <v>0</v>
      </c>
      <c r="T251" s="14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45" t="s">
        <v>174</v>
      </c>
      <c r="AT251" s="145" t="s">
        <v>228</v>
      </c>
      <c r="AU251" s="145" t="s">
        <v>82</v>
      </c>
      <c r="AY251" s="17" t="s">
        <v>116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7" t="s">
        <v>15</v>
      </c>
      <c r="BK251" s="146">
        <f>ROUND(I251*H251,2)</f>
        <v>0</v>
      </c>
      <c r="BL251" s="17" t="s">
        <v>124</v>
      </c>
      <c r="BM251" s="145" t="s">
        <v>350</v>
      </c>
    </row>
    <row r="252" spans="1:65" s="2" customFormat="1">
      <c r="A252" s="32"/>
      <c r="B252" s="33"/>
      <c r="C252" s="32"/>
      <c r="D252" s="147" t="s">
        <v>126</v>
      </c>
      <c r="E252" s="32"/>
      <c r="F252" s="148" t="s">
        <v>349</v>
      </c>
      <c r="G252" s="32"/>
      <c r="H252" s="32"/>
      <c r="I252" s="149"/>
      <c r="J252" s="32"/>
      <c r="K252" s="32"/>
      <c r="L252" s="33"/>
      <c r="M252" s="150"/>
      <c r="N252" s="151"/>
      <c r="O252" s="53"/>
      <c r="P252" s="53"/>
      <c r="Q252" s="53"/>
      <c r="R252" s="53"/>
      <c r="S252" s="53"/>
      <c r="T252" s="54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7" t="s">
        <v>126</v>
      </c>
      <c r="AU252" s="17" t="s">
        <v>82</v>
      </c>
    </row>
    <row r="253" spans="1:65" s="13" customFormat="1">
      <c r="B253" s="152"/>
      <c r="D253" s="147" t="s">
        <v>128</v>
      </c>
      <c r="E253" s="153" t="s">
        <v>3</v>
      </c>
      <c r="F253" s="154" t="s">
        <v>336</v>
      </c>
      <c r="H253" s="153" t="s">
        <v>3</v>
      </c>
      <c r="I253" s="155"/>
      <c r="L253" s="152"/>
      <c r="M253" s="156"/>
      <c r="N253" s="157"/>
      <c r="O253" s="157"/>
      <c r="P253" s="157"/>
      <c r="Q253" s="157"/>
      <c r="R253" s="157"/>
      <c r="S253" s="157"/>
      <c r="T253" s="158"/>
      <c r="AT253" s="153" t="s">
        <v>128</v>
      </c>
      <c r="AU253" s="153" t="s">
        <v>82</v>
      </c>
      <c r="AV253" s="13" t="s">
        <v>15</v>
      </c>
      <c r="AW253" s="13" t="s">
        <v>35</v>
      </c>
      <c r="AX253" s="13" t="s">
        <v>73</v>
      </c>
      <c r="AY253" s="153" t="s">
        <v>116</v>
      </c>
    </row>
    <row r="254" spans="1:65" s="14" customFormat="1">
      <c r="B254" s="159"/>
      <c r="D254" s="147" t="s">
        <v>128</v>
      </c>
      <c r="E254" s="160" t="s">
        <v>3</v>
      </c>
      <c r="F254" s="161" t="s">
        <v>15</v>
      </c>
      <c r="H254" s="162">
        <v>1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128</v>
      </c>
      <c r="AU254" s="160" t="s">
        <v>82</v>
      </c>
      <c r="AV254" s="14" t="s">
        <v>82</v>
      </c>
      <c r="AW254" s="14" t="s">
        <v>35</v>
      </c>
      <c r="AX254" s="14" t="s">
        <v>15</v>
      </c>
      <c r="AY254" s="160" t="s">
        <v>116</v>
      </c>
    </row>
    <row r="255" spans="1:65" s="2" customFormat="1" ht="24.2" customHeight="1">
      <c r="A255" s="32"/>
      <c r="B255" s="133"/>
      <c r="C255" s="175" t="s">
        <v>351</v>
      </c>
      <c r="D255" s="175" t="s">
        <v>228</v>
      </c>
      <c r="E255" s="176" t="s">
        <v>352</v>
      </c>
      <c r="F255" s="177" t="s">
        <v>353</v>
      </c>
      <c r="G255" s="178" t="s">
        <v>334</v>
      </c>
      <c r="H255" s="179">
        <v>2</v>
      </c>
      <c r="I255" s="180"/>
      <c r="J255" s="181">
        <f>ROUND(I255*H255,2)</f>
        <v>0</v>
      </c>
      <c r="K255" s="177" t="s">
        <v>123</v>
      </c>
      <c r="L255" s="182"/>
      <c r="M255" s="183" t="s">
        <v>3</v>
      </c>
      <c r="N255" s="184" t="s">
        <v>44</v>
      </c>
      <c r="O255" s="53"/>
      <c r="P255" s="143">
        <f>O255*H255</f>
        <v>0</v>
      </c>
      <c r="Q255" s="143">
        <v>5.2999999999999999E-2</v>
      </c>
      <c r="R255" s="143">
        <f>Q255*H255</f>
        <v>0.106</v>
      </c>
      <c r="S255" s="143">
        <v>0</v>
      </c>
      <c r="T255" s="14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45" t="s">
        <v>174</v>
      </c>
      <c r="AT255" s="145" t="s">
        <v>228</v>
      </c>
      <c r="AU255" s="145" t="s">
        <v>82</v>
      </c>
      <c r="AY255" s="17" t="s">
        <v>116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15</v>
      </c>
      <c r="BK255" s="146">
        <f>ROUND(I255*H255,2)</f>
        <v>0</v>
      </c>
      <c r="BL255" s="17" t="s">
        <v>124</v>
      </c>
      <c r="BM255" s="145" t="s">
        <v>354</v>
      </c>
    </row>
    <row r="256" spans="1:65" s="2" customFormat="1">
      <c r="A256" s="32"/>
      <c r="B256" s="33"/>
      <c r="C256" s="32"/>
      <c r="D256" s="147" t="s">
        <v>126</v>
      </c>
      <c r="E256" s="32"/>
      <c r="F256" s="148" t="s">
        <v>353</v>
      </c>
      <c r="G256" s="32"/>
      <c r="H256" s="32"/>
      <c r="I256" s="149"/>
      <c r="J256" s="32"/>
      <c r="K256" s="32"/>
      <c r="L256" s="33"/>
      <c r="M256" s="150"/>
      <c r="N256" s="151"/>
      <c r="O256" s="53"/>
      <c r="P256" s="53"/>
      <c r="Q256" s="53"/>
      <c r="R256" s="53"/>
      <c r="S256" s="53"/>
      <c r="T256" s="54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7" t="s">
        <v>126</v>
      </c>
      <c r="AU256" s="17" t="s">
        <v>82</v>
      </c>
    </row>
    <row r="257" spans="1:65" s="13" customFormat="1">
      <c r="B257" s="152"/>
      <c r="D257" s="147" t="s">
        <v>128</v>
      </c>
      <c r="E257" s="153" t="s">
        <v>3</v>
      </c>
      <c r="F257" s="154" t="s">
        <v>336</v>
      </c>
      <c r="H257" s="153" t="s">
        <v>3</v>
      </c>
      <c r="I257" s="155"/>
      <c r="L257" s="152"/>
      <c r="M257" s="156"/>
      <c r="N257" s="157"/>
      <c r="O257" s="157"/>
      <c r="P257" s="157"/>
      <c r="Q257" s="157"/>
      <c r="R257" s="157"/>
      <c r="S257" s="157"/>
      <c r="T257" s="158"/>
      <c r="AT257" s="153" t="s">
        <v>128</v>
      </c>
      <c r="AU257" s="153" t="s">
        <v>82</v>
      </c>
      <c r="AV257" s="13" t="s">
        <v>15</v>
      </c>
      <c r="AW257" s="13" t="s">
        <v>35</v>
      </c>
      <c r="AX257" s="13" t="s">
        <v>73</v>
      </c>
      <c r="AY257" s="153" t="s">
        <v>116</v>
      </c>
    </row>
    <row r="258" spans="1:65" s="14" customFormat="1">
      <c r="B258" s="159"/>
      <c r="D258" s="147" t="s">
        <v>128</v>
      </c>
      <c r="E258" s="160" t="s">
        <v>3</v>
      </c>
      <c r="F258" s="161" t="s">
        <v>15</v>
      </c>
      <c r="H258" s="162">
        <v>1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0" t="s">
        <v>128</v>
      </c>
      <c r="AU258" s="160" t="s">
        <v>82</v>
      </c>
      <c r="AV258" s="14" t="s">
        <v>82</v>
      </c>
      <c r="AW258" s="14" t="s">
        <v>35</v>
      </c>
      <c r="AX258" s="14" t="s">
        <v>73</v>
      </c>
      <c r="AY258" s="160" t="s">
        <v>116</v>
      </c>
    </row>
    <row r="259" spans="1:65" s="13" customFormat="1">
      <c r="B259" s="152"/>
      <c r="D259" s="147" t="s">
        <v>128</v>
      </c>
      <c r="E259" s="153" t="s">
        <v>3</v>
      </c>
      <c r="F259" s="154" t="s">
        <v>337</v>
      </c>
      <c r="H259" s="153" t="s">
        <v>3</v>
      </c>
      <c r="I259" s="155"/>
      <c r="L259" s="152"/>
      <c r="M259" s="156"/>
      <c r="N259" s="157"/>
      <c r="O259" s="157"/>
      <c r="P259" s="157"/>
      <c r="Q259" s="157"/>
      <c r="R259" s="157"/>
      <c r="S259" s="157"/>
      <c r="T259" s="158"/>
      <c r="AT259" s="153" t="s">
        <v>128</v>
      </c>
      <c r="AU259" s="153" t="s">
        <v>82</v>
      </c>
      <c r="AV259" s="13" t="s">
        <v>15</v>
      </c>
      <c r="AW259" s="13" t="s">
        <v>35</v>
      </c>
      <c r="AX259" s="13" t="s">
        <v>73</v>
      </c>
      <c r="AY259" s="153" t="s">
        <v>116</v>
      </c>
    </row>
    <row r="260" spans="1:65" s="14" customFormat="1">
      <c r="B260" s="159"/>
      <c r="D260" s="147" t="s">
        <v>128</v>
      </c>
      <c r="E260" s="160" t="s">
        <v>3</v>
      </c>
      <c r="F260" s="161" t="s">
        <v>15</v>
      </c>
      <c r="H260" s="162">
        <v>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128</v>
      </c>
      <c r="AU260" s="160" t="s">
        <v>82</v>
      </c>
      <c r="AV260" s="14" t="s">
        <v>82</v>
      </c>
      <c r="AW260" s="14" t="s">
        <v>35</v>
      </c>
      <c r="AX260" s="14" t="s">
        <v>73</v>
      </c>
      <c r="AY260" s="160" t="s">
        <v>116</v>
      </c>
    </row>
    <row r="261" spans="1:65" s="15" customFormat="1">
      <c r="B261" s="167"/>
      <c r="D261" s="147" t="s">
        <v>128</v>
      </c>
      <c r="E261" s="168" t="s">
        <v>3</v>
      </c>
      <c r="F261" s="169" t="s">
        <v>139</v>
      </c>
      <c r="H261" s="170">
        <v>2</v>
      </c>
      <c r="I261" s="171"/>
      <c r="L261" s="167"/>
      <c r="M261" s="172"/>
      <c r="N261" s="173"/>
      <c r="O261" s="173"/>
      <c r="P261" s="173"/>
      <c r="Q261" s="173"/>
      <c r="R261" s="173"/>
      <c r="S261" s="173"/>
      <c r="T261" s="174"/>
      <c r="AT261" s="168" t="s">
        <v>128</v>
      </c>
      <c r="AU261" s="168" t="s">
        <v>82</v>
      </c>
      <c r="AV261" s="15" t="s">
        <v>124</v>
      </c>
      <c r="AW261" s="15" t="s">
        <v>35</v>
      </c>
      <c r="AX261" s="15" t="s">
        <v>15</v>
      </c>
      <c r="AY261" s="168" t="s">
        <v>116</v>
      </c>
    </row>
    <row r="262" spans="1:65" s="2" customFormat="1" ht="24.2" customHeight="1">
      <c r="A262" s="32"/>
      <c r="B262" s="133"/>
      <c r="C262" s="175" t="s">
        <v>355</v>
      </c>
      <c r="D262" s="175" t="s">
        <v>228</v>
      </c>
      <c r="E262" s="176" t="s">
        <v>356</v>
      </c>
      <c r="F262" s="177" t="s">
        <v>357</v>
      </c>
      <c r="G262" s="178" t="s">
        <v>334</v>
      </c>
      <c r="H262" s="179">
        <v>2</v>
      </c>
      <c r="I262" s="180"/>
      <c r="J262" s="181">
        <f>ROUND(I262*H262,2)</f>
        <v>0</v>
      </c>
      <c r="K262" s="177" t="s">
        <v>123</v>
      </c>
      <c r="L262" s="182"/>
      <c r="M262" s="183" t="s">
        <v>3</v>
      </c>
      <c r="N262" s="184" t="s">
        <v>44</v>
      </c>
      <c r="O262" s="53"/>
      <c r="P262" s="143">
        <f>O262*H262</f>
        <v>0</v>
      </c>
      <c r="Q262" s="143">
        <v>4.1000000000000002E-2</v>
      </c>
      <c r="R262" s="143">
        <f>Q262*H262</f>
        <v>8.2000000000000003E-2</v>
      </c>
      <c r="S262" s="143">
        <v>0</v>
      </c>
      <c r="T262" s="144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45" t="s">
        <v>174</v>
      </c>
      <c r="AT262" s="145" t="s">
        <v>228</v>
      </c>
      <c r="AU262" s="145" t="s">
        <v>82</v>
      </c>
      <c r="AY262" s="17" t="s">
        <v>116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7" t="s">
        <v>15</v>
      </c>
      <c r="BK262" s="146">
        <f>ROUND(I262*H262,2)</f>
        <v>0</v>
      </c>
      <c r="BL262" s="17" t="s">
        <v>124</v>
      </c>
      <c r="BM262" s="145" t="s">
        <v>358</v>
      </c>
    </row>
    <row r="263" spans="1:65" s="2" customFormat="1">
      <c r="A263" s="32"/>
      <c r="B263" s="33"/>
      <c r="C263" s="32"/>
      <c r="D263" s="147" t="s">
        <v>126</v>
      </c>
      <c r="E263" s="32"/>
      <c r="F263" s="148" t="s">
        <v>357</v>
      </c>
      <c r="G263" s="32"/>
      <c r="H263" s="32"/>
      <c r="I263" s="149"/>
      <c r="J263" s="32"/>
      <c r="K263" s="32"/>
      <c r="L263" s="33"/>
      <c r="M263" s="150"/>
      <c r="N263" s="151"/>
      <c r="O263" s="53"/>
      <c r="P263" s="53"/>
      <c r="Q263" s="53"/>
      <c r="R263" s="53"/>
      <c r="S263" s="53"/>
      <c r="T263" s="54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7" t="s">
        <v>126</v>
      </c>
      <c r="AU263" s="17" t="s">
        <v>82</v>
      </c>
    </row>
    <row r="264" spans="1:65" s="13" customFormat="1">
      <c r="B264" s="152"/>
      <c r="D264" s="147" t="s">
        <v>128</v>
      </c>
      <c r="E264" s="153" t="s">
        <v>3</v>
      </c>
      <c r="F264" s="154" t="s">
        <v>337</v>
      </c>
      <c r="H264" s="153" t="s">
        <v>3</v>
      </c>
      <c r="I264" s="155"/>
      <c r="L264" s="152"/>
      <c r="M264" s="156"/>
      <c r="N264" s="157"/>
      <c r="O264" s="157"/>
      <c r="P264" s="157"/>
      <c r="Q264" s="157"/>
      <c r="R264" s="157"/>
      <c r="S264" s="157"/>
      <c r="T264" s="158"/>
      <c r="AT264" s="153" t="s">
        <v>128</v>
      </c>
      <c r="AU264" s="153" t="s">
        <v>82</v>
      </c>
      <c r="AV264" s="13" t="s">
        <v>15</v>
      </c>
      <c r="AW264" s="13" t="s">
        <v>35</v>
      </c>
      <c r="AX264" s="13" t="s">
        <v>73</v>
      </c>
      <c r="AY264" s="153" t="s">
        <v>116</v>
      </c>
    </row>
    <row r="265" spans="1:65" s="14" customFormat="1">
      <c r="B265" s="159"/>
      <c r="D265" s="147" t="s">
        <v>128</v>
      </c>
      <c r="E265" s="160" t="s">
        <v>3</v>
      </c>
      <c r="F265" s="161" t="s">
        <v>82</v>
      </c>
      <c r="H265" s="162">
        <v>2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128</v>
      </c>
      <c r="AU265" s="160" t="s">
        <v>82</v>
      </c>
      <c r="AV265" s="14" t="s">
        <v>82</v>
      </c>
      <c r="AW265" s="14" t="s">
        <v>35</v>
      </c>
      <c r="AX265" s="14" t="s">
        <v>15</v>
      </c>
      <c r="AY265" s="160" t="s">
        <v>116</v>
      </c>
    </row>
    <row r="266" spans="1:65" s="2" customFormat="1" ht="24.2" customHeight="1">
      <c r="A266" s="32"/>
      <c r="B266" s="133"/>
      <c r="C266" s="134" t="s">
        <v>359</v>
      </c>
      <c r="D266" s="134" t="s">
        <v>119</v>
      </c>
      <c r="E266" s="135" t="s">
        <v>360</v>
      </c>
      <c r="F266" s="136" t="s">
        <v>361</v>
      </c>
      <c r="G266" s="137" t="s">
        <v>334</v>
      </c>
      <c r="H266" s="138">
        <v>2</v>
      </c>
      <c r="I266" s="139"/>
      <c r="J266" s="140">
        <f>ROUND(I266*H266,2)</f>
        <v>0</v>
      </c>
      <c r="K266" s="136" t="s">
        <v>123</v>
      </c>
      <c r="L266" s="33"/>
      <c r="M266" s="141" t="s">
        <v>3</v>
      </c>
      <c r="N266" s="142" t="s">
        <v>44</v>
      </c>
      <c r="O266" s="53"/>
      <c r="P266" s="143">
        <f>O266*H266</f>
        <v>0</v>
      </c>
      <c r="Q266" s="143">
        <v>2.8539999999999999E-2</v>
      </c>
      <c r="R266" s="143">
        <f>Q266*H266</f>
        <v>5.7079999999999999E-2</v>
      </c>
      <c r="S266" s="143">
        <v>0</v>
      </c>
      <c r="T266" s="14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45" t="s">
        <v>124</v>
      </c>
      <c r="AT266" s="145" t="s">
        <v>119</v>
      </c>
      <c r="AU266" s="145" t="s">
        <v>82</v>
      </c>
      <c r="AY266" s="17" t="s">
        <v>116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15</v>
      </c>
      <c r="BK266" s="146">
        <f>ROUND(I266*H266,2)</f>
        <v>0</v>
      </c>
      <c r="BL266" s="17" t="s">
        <v>124</v>
      </c>
      <c r="BM266" s="145" t="s">
        <v>362</v>
      </c>
    </row>
    <row r="267" spans="1:65" s="2" customFormat="1" ht="19.5">
      <c r="A267" s="32"/>
      <c r="B267" s="33"/>
      <c r="C267" s="32"/>
      <c r="D267" s="147" t="s">
        <v>126</v>
      </c>
      <c r="E267" s="32"/>
      <c r="F267" s="148" t="s">
        <v>361</v>
      </c>
      <c r="G267" s="32"/>
      <c r="H267" s="32"/>
      <c r="I267" s="149"/>
      <c r="J267" s="32"/>
      <c r="K267" s="32"/>
      <c r="L267" s="33"/>
      <c r="M267" s="150"/>
      <c r="N267" s="151"/>
      <c r="O267" s="53"/>
      <c r="P267" s="53"/>
      <c r="Q267" s="53"/>
      <c r="R267" s="53"/>
      <c r="S267" s="53"/>
      <c r="T267" s="54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7" t="s">
        <v>126</v>
      </c>
      <c r="AU267" s="17" t="s">
        <v>82</v>
      </c>
    </row>
    <row r="268" spans="1:65" s="13" customFormat="1">
      <c r="B268" s="152"/>
      <c r="D268" s="147" t="s">
        <v>128</v>
      </c>
      <c r="E268" s="153" t="s">
        <v>3</v>
      </c>
      <c r="F268" s="154" t="s">
        <v>346</v>
      </c>
      <c r="H268" s="153" t="s">
        <v>3</v>
      </c>
      <c r="I268" s="155"/>
      <c r="L268" s="152"/>
      <c r="M268" s="156"/>
      <c r="N268" s="157"/>
      <c r="O268" s="157"/>
      <c r="P268" s="157"/>
      <c r="Q268" s="157"/>
      <c r="R268" s="157"/>
      <c r="S268" s="157"/>
      <c r="T268" s="158"/>
      <c r="AT268" s="153" t="s">
        <v>128</v>
      </c>
      <c r="AU268" s="153" t="s">
        <v>82</v>
      </c>
      <c r="AV268" s="13" t="s">
        <v>15</v>
      </c>
      <c r="AW268" s="13" t="s">
        <v>35</v>
      </c>
      <c r="AX268" s="13" t="s">
        <v>73</v>
      </c>
      <c r="AY268" s="153" t="s">
        <v>116</v>
      </c>
    </row>
    <row r="269" spans="1:65" s="14" customFormat="1">
      <c r="B269" s="159"/>
      <c r="D269" s="147" t="s">
        <v>128</v>
      </c>
      <c r="E269" s="160" t="s">
        <v>3</v>
      </c>
      <c r="F269" s="161" t="s">
        <v>82</v>
      </c>
      <c r="H269" s="162">
        <v>2</v>
      </c>
      <c r="I269" s="163"/>
      <c r="L269" s="159"/>
      <c r="M269" s="164"/>
      <c r="N269" s="165"/>
      <c r="O269" s="165"/>
      <c r="P269" s="165"/>
      <c r="Q269" s="165"/>
      <c r="R269" s="165"/>
      <c r="S269" s="165"/>
      <c r="T269" s="166"/>
      <c r="AT269" s="160" t="s">
        <v>128</v>
      </c>
      <c r="AU269" s="160" t="s">
        <v>82</v>
      </c>
      <c r="AV269" s="14" t="s">
        <v>82</v>
      </c>
      <c r="AW269" s="14" t="s">
        <v>35</v>
      </c>
      <c r="AX269" s="14" t="s">
        <v>15</v>
      </c>
      <c r="AY269" s="160" t="s">
        <v>116</v>
      </c>
    </row>
    <row r="270" spans="1:65" s="2" customFormat="1" ht="14.45" customHeight="1">
      <c r="A270" s="32"/>
      <c r="B270" s="133"/>
      <c r="C270" s="175" t="s">
        <v>363</v>
      </c>
      <c r="D270" s="175" t="s">
        <v>228</v>
      </c>
      <c r="E270" s="176" t="s">
        <v>364</v>
      </c>
      <c r="F270" s="177" t="s">
        <v>365</v>
      </c>
      <c r="G270" s="178" t="s">
        <v>334</v>
      </c>
      <c r="H270" s="179">
        <v>2</v>
      </c>
      <c r="I270" s="180"/>
      <c r="J270" s="181">
        <f>ROUND(I270*H270,2)</f>
        <v>0</v>
      </c>
      <c r="K270" s="177" t="s">
        <v>123</v>
      </c>
      <c r="L270" s="182"/>
      <c r="M270" s="183" t="s">
        <v>3</v>
      </c>
      <c r="N270" s="184" t="s">
        <v>44</v>
      </c>
      <c r="O270" s="53"/>
      <c r="P270" s="143">
        <f>O270*H270</f>
        <v>0</v>
      </c>
      <c r="Q270" s="143">
        <v>1.87</v>
      </c>
      <c r="R270" s="143">
        <f>Q270*H270</f>
        <v>3.74</v>
      </c>
      <c r="S270" s="143">
        <v>0</v>
      </c>
      <c r="T270" s="144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45" t="s">
        <v>174</v>
      </c>
      <c r="AT270" s="145" t="s">
        <v>228</v>
      </c>
      <c r="AU270" s="145" t="s">
        <v>82</v>
      </c>
      <c r="AY270" s="17" t="s">
        <v>116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15</v>
      </c>
      <c r="BK270" s="146">
        <f>ROUND(I270*H270,2)</f>
        <v>0</v>
      </c>
      <c r="BL270" s="17" t="s">
        <v>124</v>
      </c>
      <c r="BM270" s="145" t="s">
        <v>366</v>
      </c>
    </row>
    <row r="271" spans="1:65" s="2" customFormat="1">
      <c r="A271" s="32"/>
      <c r="B271" s="33"/>
      <c r="C271" s="32"/>
      <c r="D271" s="147" t="s">
        <v>126</v>
      </c>
      <c r="E271" s="32"/>
      <c r="F271" s="148" t="s">
        <v>365</v>
      </c>
      <c r="G271" s="32"/>
      <c r="H271" s="32"/>
      <c r="I271" s="149"/>
      <c r="J271" s="32"/>
      <c r="K271" s="32"/>
      <c r="L271" s="33"/>
      <c r="M271" s="150"/>
      <c r="N271" s="151"/>
      <c r="O271" s="53"/>
      <c r="P271" s="53"/>
      <c r="Q271" s="53"/>
      <c r="R271" s="53"/>
      <c r="S271" s="53"/>
      <c r="T271" s="54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7" t="s">
        <v>126</v>
      </c>
      <c r="AU271" s="17" t="s">
        <v>82</v>
      </c>
    </row>
    <row r="272" spans="1:65" s="13" customFormat="1">
      <c r="B272" s="152"/>
      <c r="D272" s="147" t="s">
        <v>128</v>
      </c>
      <c r="E272" s="153" t="s">
        <v>3</v>
      </c>
      <c r="F272" s="154" t="s">
        <v>346</v>
      </c>
      <c r="H272" s="153" t="s">
        <v>3</v>
      </c>
      <c r="I272" s="155"/>
      <c r="L272" s="152"/>
      <c r="M272" s="156"/>
      <c r="N272" s="157"/>
      <c r="O272" s="157"/>
      <c r="P272" s="157"/>
      <c r="Q272" s="157"/>
      <c r="R272" s="157"/>
      <c r="S272" s="157"/>
      <c r="T272" s="158"/>
      <c r="AT272" s="153" t="s">
        <v>128</v>
      </c>
      <c r="AU272" s="153" t="s">
        <v>82</v>
      </c>
      <c r="AV272" s="13" t="s">
        <v>15</v>
      </c>
      <c r="AW272" s="13" t="s">
        <v>35</v>
      </c>
      <c r="AX272" s="13" t="s">
        <v>73</v>
      </c>
      <c r="AY272" s="153" t="s">
        <v>116</v>
      </c>
    </row>
    <row r="273" spans="1:65" s="14" customFormat="1">
      <c r="B273" s="159"/>
      <c r="D273" s="147" t="s">
        <v>128</v>
      </c>
      <c r="E273" s="160" t="s">
        <v>3</v>
      </c>
      <c r="F273" s="161" t="s">
        <v>82</v>
      </c>
      <c r="H273" s="162">
        <v>2</v>
      </c>
      <c r="I273" s="163"/>
      <c r="L273" s="159"/>
      <c r="M273" s="164"/>
      <c r="N273" s="165"/>
      <c r="O273" s="165"/>
      <c r="P273" s="165"/>
      <c r="Q273" s="165"/>
      <c r="R273" s="165"/>
      <c r="S273" s="165"/>
      <c r="T273" s="166"/>
      <c r="AT273" s="160" t="s">
        <v>128</v>
      </c>
      <c r="AU273" s="160" t="s">
        <v>82</v>
      </c>
      <c r="AV273" s="14" t="s">
        <v>82</v>
      </c>
      <c r="AW273" s="14" t="s">
        <v>35</v>
      </c>
      <c r="AX273" s="14" t="s">
        <v>15</v>
      </c>
      <c r="AY273" s="160" t="s">
        <v>116</v>
      </c>
    </row>
    <row r="274" spans="1:65" s="2" customFormat="1" ht="24.2" customHeight="1">
      <c r="A274" s="32"/>
      <c r="B274" s="133"/>
      <c r="C274" s="134" t="s">
        <v>367</v>
      </c>
      <c r="D274" s="134" t="s">
        <v>119</v>
      </c>
      <c r="E274" s="135" t="s">
        <v>368</v>
      </c>
      <c r="F274" s="136" t="s">
        <v>369</v>
      </c>
      <c r="G274" s="137" t="s">
        <v>334</v>
      </c>
      <c r="H274" s="138">
        <v>2</v>
      </c>
      <c r="I274" s="139"/>
      <c r="J274" s="140">
        <f>ROUND(I274*H274,2)</f>
        <v>0</v>
      </c>
      <c r="K274" s="136" t="s">
        <v>123</v>
      </c>
      <c r="L274" s="33"/>
      <c r="M274" s="141" t="s">
        <v>3</v>
      </c>
      <c r="N274" s="142" t="s">
        <v>44</v>
      </c>
      <c r="O274" s="53"/>
      <c r="P274" s="143">
        <f>O274*H274</f>
        <v>0</v>
      </c>
      <c r="Q274" s="143">
        <v>0.21734000000000001</v>
      </c>
      <c r="R274" s="143">
        <f>Q274*H274</f>
        <v>0.43468000000000001</v>
      </c>
      <c r="S274" s="143">
        <v>0</v>
      </c>
      <c r="T274" s="14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45" t="s">
        <v>124</v>
      </c>
      <c r="AT274" s="145" t="s">
        <v>119</v>
      </c>
      <c r="AU274" s="145" t="s">
        <v>82</v>
      </c>
      <c r="AY274" s="17" t="s">
        <v>116</v>
      </c>
      <c r="BE274" s="146">
        <f>IF(N274="základní",J274,0)</f>
        <v>0</v>
      </c>
      <c r="BF274" s="146">
        <f>IF(N274="snížená",J274,0)</f>
        <v>0</v>
      </c>
      <c r="BG274" s="146">
        <f>IF(N274="zákl. přenesená",J274,0)</f>
        <v>0</v>
      </c>
      <c r="BH274" s="146">
        <f>IF(N274="sníž. přenesená",J274,0)</f>
        <v>0</v>
      </c>
      <c r="BI274" s="146">
        <f>IF(N274="nulová",J274,0)</f>
        <v>0</v>
      </c>
      <c r="BJ274" s="17" t="s">
        <v>15</v>
      </c>
      <c r="BK274" s="146">
        <f>ROUND(I274*H274,2)</f>
        <v>0</v>
      </c>
      <c r="BL274" s="17" t="s">
        <v>124</v>
      </c>
      <c r="BM274" s="145" t="s">
        <v>370</v>
      </c>
    </row>
    <row r="275" spans="1:65" s="2" customFormat="1" ht="19.5">
      <c r="A275" s="32"/>
      <c r="B275" s="33"/>
      <c r="C275" s="32"/>
      <c r="D275" s="147" t="s">
        <v>126</v>
      </c>
      <c r="E275" s="32"/>
      <c r="F275" s="148" t="s">
        <v>371</v>
      </c>
      <c r="G275" s="32"/>
      <c r="H275" s="32"/>
      <c r="I275" s="149"/>
      <c r="J275" s="32"/>
      <c r="K275" s="32"/>
      <c r="L275" s="33"/>
      <c r="M275" s="150"/>
      <c r="N275" s="151"/>
      <c r="O275" s="53"/>
      <c r="P275" s="53"/>
      <c r="Q275" s="53"/>
      <c r="R275" s="53"/>
      <c r="S275" s="53"/>
      <c r="T275" s="54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126</v>
      </c>
      <c r="AU275" s="17" t="s">
        <v>82</v>
      </c>
    </row>
    <row r="276" spans="1:65" s="13" customFormat="1">
      <c r="B276" s="152"/>
      <c r="D276" s="147" t="s">
        <v>128</v>
      </c>
      <c r="E276" s="153" t="s">
        <v>3</v>
      </c>
      <c r="F276" s="154" t="s">
        <v>346</v>
      </c>
      <c r="H276" s="153" t="s">
        <v>3</v>
      </c>
      <c r="I276" s="155"/>
      <c r="L276" s="152"/>
      <c r="M276" s="156"/>
      <c r="N276" s="157"/>
      <c r="O276" s="157"/>
      <c r="P276" s="157"/>
      <c r="Q276" s="157"/>
      <c r="R276" s="157"/>
      <c r="S276" s="157"/>
      <c r="T276" s="158"/>
      <c r="AT276" s="153" t="s">
        <v>128</v>
      </c>
      <c r="AU276" s="153" t="s">
        <v>82</v>
      </c>
      <c r="AV276" s="13" t="s">
        <v>15</v>
      </c>
      <c r="AW276" s="13" t="s">
        <v>35</v>
      </c>
      <c r="AX276" s="13" t="s">
        <v>73</v>
      </c>
      <c r="AY276" s="153" t="s">
        <v>116</v>
      </c>
    </row>
    <row r="277" spans="1:65" s="14" customFormat="1">
      <c r="B277" s="159"/>
      <c r="D277" s="147" t="s">
        <v>128</v>
      </c>
      <c r="E277" s="160" t="s">
        <v>3</v>
      </c>
      <c r="F277" s="161" t="s">
        <v>82</v>
      </c>
      <c r="H277" s="162">
        <v>2</v>
      </c>
      <c r="I277" s="163"/>
      <c r="L277" s="159"/>
      <c r="M277" s="164"/>
      <c r="N277" s="165"/>
      <c r="O277" s="165"/>
      <c r="P277" s="165"/>
      <c r="Q277" s="165"/>
      <c r="R277" s="165"/>
      <c r="S277" s="165"/>
      <c r="T277" s="166"/>
      <c r="AT277" s="160" t="s">
        <v>128</v>
      </c>
      <c r="AU277" s="160" t="s">
        <v>82</v>
      </c>
      <c r="AV277" s="14" t="s">
        <v>82</v>
      </c>
      <c r="AW277" s="14" t="s">
        <v>35</v>
      </c>
      <c r="AX277" s="14" t="s">
        <v>15</v>
      </c>
      <c r="AY277" s="160" t="s">
        <v>116</v>
      </c>
    </row>
    <row r="278" spans="1:65" s="2" customFormat="1" ht="24.2" customHeight="1">
      <c r="A278" s="32"/>
      <c r="B278" s="133"/>
      <c r="C278" s="175" t="s">
        <v>372</v>
      </c>
      <c r="D278" s="175" t="s">
        <v>228</v>
      </c>
      <c r="E278" s="176" t="s">
        <v>373</v>
      </c>
      <c r="F278" s="177" t="s">
        <v>374</v>
      </c>
      <c r="G278" s="178" t="s">
        <v>334</v>
      </c>
      <c r="H278" s="179">
        <v>2</v>
      </c>
      <c r="I278" s="180"/>
      <c r="J278" s="181">
        <f>ROUND(I278*H278,2)</f>
        <v>0</v>
      </c>
      <c r="K278" s="177" t="s">
        <v>123</v>
      </c>
      <c r="L278" s="182"/>
      <c r="M278" s="183" t="s">
        <v>3</v>
      </c>
      <c r="N278" s="184" t="s">
        <v>44</v>
      </c>
      <c r="O278" s="53"/>
      <c r="P278" s="143">
        <f>O278*H278</f>
        <v>0</v>
      </c>
      <c r="Q278" s="143">
        <v>0.10199999999999999</v>
      </c>
      <c r="R278" s="143">
        <f>Q278*H278</f>
        <v>0.20399999999999999</v>
      </c>
      <c r="S278" s="143">
        <v>0</v>
      </c>
      <c r="T278" s="144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45" t="s">
        <v>174</v>
      </c>
      <c r="AT278" s="145" t="s">
        <v>228</v>
      </c>
      <c r="AU278" s="145" t="s">
        <v>82</v>
      </c>
      <c r="AY278" s="17" t="s">
        <v>116</v>
      </c>
      <c r="BE278" s="146">
        <f>IF(N278="základní",J278,0)</f>
        <v>0</v>
      </c>
      <c r="BF278" s="146">
        <f>IF(N278="snížená",J278,0)</f>
        <v>0</v>
      </c>
      <c r="BG278" s="146">
        <f>IF(N278="zákl. přenesená",J278,0)</f>
        <v>0</v>
      </c>
      <c r="BH278" s="146">
        <f>IF(N278="sníž. přenesená",J278,0)</f>
        <v>0</v>
      </c>
      <c r="BI278" s="146">
        <f>IF(N278="nulová",J278,0)</f>
        <v>0</v>
      </c>
      <c r="BJ278" s="17" t="s">
        <v>15</v>
      </c>
      <c r="BK278" s="146">
        <f>ROUND(I278*H278,2)</f>
        <v>0</v>
      </c>
      <c r="BL278" s="17" t="s">
        <v>124</v>
      </c>
      <c r="BM278" s="145" t="s">
        <v>375</v>
      </c>
    </row>
    <row r="279" spans="1:65" s="2" customFormat="1">
      <c r="A279" s="32"/>
      <c r="B279" s="33"/>
      <c r="C279" s="32"/>
      <c r="D279" s="147" t="s">
        <v>126</v>
      </c>
      <c r="E279" s="32"/>
      <c r="F279" s="148" t="s">
        <v>374</v>
      </c>
      <c r="G279" s="32"/>
      <c r="H279" s="32"/>
      <c r="I279" s="149"/>
      <c r="J279" s="32"/>
      <c r="K279" s="32"/>
      <c r="L279" s="33"/>
      <c r="M279" s="150"/>
      <c r="N279" s="151"/>
      <c r="O279" s="53"/>
      <c r="P279" s="53"/>
      <c r="Q279" s="53"/>
      <c r="R279" s="53"/>
      <c r="S279" s="53"/>
      <c r="T279" s="54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7" t="s">
        <v>126</v>
      </c>
      <c r="AU279" s="17" t="s">
        <v>82</v>
      </c>
    </row>
    <row r="280" spans="1:65" s="2" customFormat="1" ht="14.45" customHeight="1">
      <c r="A280" s="32"/>
      <c r="B280" s="133"/>
      <c r="C280" s="134" t="s">
        <v>376</v>
      </c>
      <c r="D280" s="134" t="s">
        <v>119</v>
      </c>
      <c r="E280" s="135" t="s">
        <v>377</v>
      </c>
      <c r="F280" s="136" t="s">
        <v>378</v>
      </c>
      <c r="G280" s="137" t="s">
        <v>142</v>
      </c>
      <c r="H280" s="138">
        <v>46</v>
      </c>
      <c r="I280" s="139"/>
      <c r="J280" s="140">
        <f>ROUND(I280*H280,2)</f>
        <v>0</v>
      </c>
      <c r="K280" s="136" t="s">
        <v>123</v>
      </c>
      <c r="L280" s="33"/>
      <c r="M280" s="141" t="s">
        <v>3</v>
      </c>
      <c r="N280" s="142" t="s">
        <v>44</v>
      </c>
      <c r="O280" s="53"/>
      <c r="P280" s="143">
        <f>O280*H280</f>
        <v>0</v>
      </c>
      <c r="Q280" s="143">
        <v>9.0000000000000006E-5</v>
      </c>
      <c r="R280" s="143">
        <f>Q280*H280</f>
        <v>4.1400000000000005E-3</v>
      </c>
      <c r="S280" s="143">
        <v>0</v>
      </c>
      <c r="T280" s="144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45" t="s">
        <v>124</v>
      </c>
      <c r="AT280" s="145" t="s">
        <v>119</v>
      </c>
      <c r="AU280" s="145" t="s">
        <v>82</v>
      </c>
      <c r="AY280" s="17" t="s">
        <v>116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15</v>
      </c>
      <c r="BK280" s="146">
        <f>ROUND(I280*H280,2)</f>
        <v>0</v>
      </c>
      <c r="BL280" s="17" t="s">
        <v>124</v>
      </c>
      <c r="BM280" s="145" t="s">
        <v>379</v>
      </c>
    </row>
    <row r="281" spans="1:65" s="2" customFormat="1">
      <c r="A281" s="32"/>
      <c r="B281" s="33"/>
      <c r="C281" s="32"/>
      <c r="D281" s="147" t="s">
        <v>126</v>
      </c>
      <c r="E281" s="32"/>
      <c r="F281" s="148" t="s">
        <v>380</v>
      </c>
      <c r="G281" s="32"/>
      <c r="H281" s="32"/>
      <c r="I281" s="149"/>
      <c r="J281" s="32"/>
      <c r="K281" s="32"/>
      <c r="L281" s="33"/>
      <c r="M281" s="150"/>
      <c r="N281" s="151"/>
      <c r="O281" s="53"/>
      <c r="P281" s="53"/>
      <c r="Q281" s="53"/>
      <c r="R281" s="53"/>
      <c r="S281" s="53"/>
      <c r="T281" s="54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126</v>
      </c>
      <c r="AU281" s="17" t="s">
        <v>82</v>
      </c>
    </row>
    <row r="282" spans="1:65" s="12" customFormat="1" ht="22.9" customHeight="1">
      <c r="B282" s="120"/>
      <c r="D282" s="121" t="s">
        <v>72</v>
      </c>
      <c r="E282" s="131" t="s">
        <v>166</v>
      </c>
      <c r="F282" s="131" t="s">
        <v>381</v>
      </c>
      <c r="I282" s="123"/>
      <c r="J282" s="132">
        <f>BK282</f>
        <v>0</v>
      </c>
      <c r="L282" s="120"/>
      <c r="M282" s="125"/>
      <c r="N282" s="126"/>
      <c r="O282" s="126"/>
      <c r="P282" s="127">
        <f>SUM(P283:P296)</f>
        <v>0</v>
      </c>
      <c r="Q282" s="126"/>
      <c r="R282" s="127">
        <f>SUM(R283:R296)</f>
        <v>16.738019999999999</v>
      </c>
      <c r="S282" s="126"/>
      <c r="T282" s="128">
        <f>SUM(T283:T296)</f>
        <v>0</v>
      </c>
      <c r="AR282" s="121" t="s">
        <v>15</v>
      </c>
      <c r="AT282" s="129" t="s">
        <v>72</v>
      </c>
      <c r="AU282" s="129" t="s">
        <v>15</v>
      </c>
      <c r="AY282" s="121" t="s">
        <v>116</v>
      </c>
      <c r="BK282" s="130">
        <f>SUM(BK283:BK296)</f>
        <v>0</v>
      </c>
    </row>
    <row r="283" spans="1:65" s="2" customFormat="1" ht="24.2" customHeight="1">
      <c r="A283" s="32"/>
      <c r="B283" s="133"/>
      <c r="C283" s="134" t="s">
        <v>382</v>
      </c>
      <c r="D283" s="134" t="s">
        <v>119</v>
      </c>
      <c r="E283" s="135" t="s">
        <v>383</v>
      </c>
      <c r="F283" s="136" t="s">
        <v>384</v>
      </c>
      <c r="G283" s="137" t="s">
        <v>142</v>
      </c>
      <c r="H283" s="138">
        <v>92</v>
      </c>
      <c r="I283" s="139"/>
      <c r="J283" s="140">
        <f>ROUND(I283*H283,2)</f>
        <v>0</v>
      </c>
      <c r="K283" s="136" t="s">
        <v>123</v>
      </c>
      <c r="L283" s="33"/>
      <c r="M283" s="141" t="s">
        <v>3</v>
      </c>
      <c r="N283" s="142" t="s">
        <v>44</v>
      </c>
      <c r="O283" s="53"/>
      <c r="P283" s="143">
        <f>O283*H283</f>
        <v>0</v>
      </c>
      <c r="Q283" s="143">
        <v>8.0839999999999995E-2</v>
      </c>
      <c r="R283" s="143">
        <f>Q283*H283</f>
        <v>7.4372799999999994</v>
      </c>
      <c r="S283" s="143">
        <v>0</v>
      </c>
      <c r="T283" s="14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45" t="s">
        <v>124</v>
      </c>
      <c r="AT283" s="145" t="s">
        <v>119</v>
      </c>
      <c r="AU283" s="145" t="s">
        <v>82</v>
      </c>
      <c r="AY283" s="17" t="s">
        <v>116</v>
      </c>
      <c r="BE283" s="146">
        <f>IF(N283="základní",J283,0)</f>
        <v>0</v>
      </c>
      <c r="BF283" s="146">
        <f>IF(N283="snížená",J283,0)</f>
        <v>0</v>
      </c>
      <c r="BG283" s="146">
        <f>IF(N283="zákl. přenesená",J283,0)</f>
        <v>0</v>
      </c>
      <c r="BH283" s="146">
        <f>IF(N283="sníž. přenesená",J283,0)</f>
        <v>0</v>
      </c>
      <c r="BI283" s="146">
        <f>IF(N283="nulová",J283,0)</f>
        <v>0</v>
      </c>
      <c r="BJ283" s="17" t="s">
        <v>15</v>
      </c>
      <c r="BK283" s="146">
        <f>ROUND(I283*H283,2)</f>
        <v>0</v>
      </c>
      <c r="BL283" s="17" t="s">
        <v>124</v>
      </c>
      <c r="BM283" s="145" t="s">
        <v>385</v>
      </c>
    </row>
    <row r="284" spans="1:65" s="2" customFormat="1" ht="29.25">
      <c r="A284" s="32"/>
      <c r="B284" s="33"/>
      <c r="C284" s="32"/>
      <c r="D284" s="147" t="s">
        <v>126</v>
      </c>
      <c r="E284" s="32"/>
      <c r="F284" s="148" t="s">
        <v>386</v>
      </c>
      <c r="G284" s="32"/>
      <c r="H284" s="32"/>
      <c r="I284" s="149"/>
      <c r="J284" s="32"/>
      <c r="K284" s="32"/>
      <c r="L284" s="33"/>
      <c r="M284" s="150"/>
      <c r="N284" s="151"/>
      <c r="O284" s="53"/>
      <c r="P284" s="53"/>
      <c r="Q284" s="53"/>
      <c r="R284" s="53"/>
      <c r="S284" s="53"/>
      <c r="T284" s="54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126</v>
      </c>
      <c r="AU284" s="17" t="s">
        <v>82</v>
      </c>
    </row>
    <row r="285" spans="1:65" s="14" customFormat="1">
      <c r="B285" s="159"/>
      <c r="D285" s="147" t="s">
        <v>128</v>
      </c>
      <c r="E285" s="160" t="s">
        <v>3</v>
      </c>
      <c r="F285" s="161" t="s">
        <v>130</v>
      </c>
      <c r="H285" s="162">
        <v>92</v>
      </c>
      <c r="I285" s="163"/>
      <c r="L285" s="159"/>
      <c r="M285" s="164"/>
      <c r="N285" s="165"/>
      <c r="O285" s="165"/>
      <c r="P285" s="165"/>
      <c r="Q285" s="165"/>
      <c r="R285" s="165"/>
      <c r="S285" s="165"/>
      <c r="T285" s="166"/>
      <c r="AT285" s="160" t="s">
        <v>128</v>
      </c>
      <c r="AU285" s="160" t="s">
        <v>82</v>
      </c>
      <c r="AV285" s="14" t="s">
        <v>82</v>
      </c>
      <c r="AW285" s="14" t="s">
        <v>35</v>
      </c>
      <c r="AX285" s="14" t="s">
        <v>15</v>
      </c>
      <c r="AY285" s="160" t="s">
        <v>116</v>
      </c>
    </row>
    <row r="286" spans="1:65" s="2" customFormat="1" ht="24.2" customHeight="1">
      <c r="A286" s="32"/>
      <c r="B286" s="133"/>
      <c r="C286" s="134" t="s">
        <v>387</v>
      </c>
      <c r="D286" s="134" t="s">
        <v>119</v>
      </c>
      <c r="E286" s="135" t="s">
        <v>388</v>
      </c>
      <c r="F286" s="136" t="s">
        <v>389</v>
      </c>
      <c r="G286" s="137" t="s">
        <v>142</v>
      </c>
      <c r="H286" s="138">
        <v>46</v>
      </c>
      <c r="I286" s="139"/>
      <c r="J286" s="140">
        <f>ROUND(I286*H286,2)</f>
        <v>0</v>
      </c>
      <c r="K286" s="136" t="s">
        <v>123</v>
      </c>
      <c r="L286" s="33"/>
      <c r="M286" s="141" t="s">
        <v>3</v>
      </c>
      <c r="N286" s="142" t="s">
        <v>44</v>
      </c>
      <c r="O286" s="53"/>
      <c r="P286" s="143">
        <f>O286*H286</f>
        <v>0</v>
      </c>
      <c r="Q286" s="143">
        <v>0.20219000000000001</v>
      </c>
      <c r="R286" s="143">
        <f>Q286*H286</f>
        <v>9.3007400000000011</v>
      </c>
      <c r="S286" s="143">
        <v>0</v>
      </c>
      <c r="T286" s="14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45" t="s">
        <v>124</v>
      </c>
      <c r="AT286" s="145" t="s">
        <v>119</v>
      </c>
      <c r="AU286" s="145" t="s">
        <v>82</v>
      </c>
      <c r="AY286" s="17" t="s">
        <v>116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15</v>
      </c>
      <c r="BK286" s="146">
        <f>ROUND(I286*H286,2)</f>
        <v>0</v>
      </c>
      <c r="BL286" s="17" t="s">
        <v>124</v>
      </c>
      <c r="BM286" s="145" t="s">
        <v>390</v>
      </c>
    </row>
    <row r="287" spans="1:65" s="2" customFormat="1" ht="29.25">
      <c r="A287" s="32"/>
      <c r="B287" s="33"/>
      <c r="C287" s="32"/>
      <c r="D287" s="147" t="s">
        <v>126</v>
      </c>
      <c r="E287" s="32"/>
      <c r="F287" s="148" t="s">
        <v>391</v>
      </c>
      <c r="G287" s="32"/>
      <c r="H287" s="32"/>
      <c r="I287" s="149"/>
      <c r="J287" s="32"/>
      <c r="K287" s="32"/>
      <c r="L287" s="33"/>
      <c r="M287" s="150"/>
      <c r="N287" s="151"/>
      <c r="O287" s="53"/>
      <c r="P287" s="53"/>
      <c r="Q287" s="53"/>
      <c r="R287" s="53"/>
      <c r="S287" s="53"/>
      <c r="T287" s="54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126</v>
      </c>
      <c r="AU287" s="17" t="s">
        <v>82</v>
      </c>
    </row>
    <row r="288" spans="1:65" s="13" customFormat="1">
      <c r="B288" s="152"/>
      <c r="D288" s="147" t="s">
        <v>128</v>
      </c>
      <c r="E288" s="153" t="s">
        <v>3</v>
      </c>
      <c r="F288" s="154" t="s">
        <v>145</v>
      </c>
      <c r="H288" s="153" t="s">
        <v>3</v>
      </c>
      <c r="I288" s="155"/>
      <c r="L288" s="152"/>
      <c r="M288" s="156"/>
      <c r="N288" s="157"/>
      <c r="O288" s="157"/>
      <c r="P288" s="157"/>
      <c r="Q288" s="157"/>
      <c r="R288" s="157"/>
      <c r="S288" s="157"/>
      <c r="T288" s="158"/>
      <c r="AT288" s="153" t="s">
        <v>128</v>
      </c>
      <c r="AU288" s="153" t="s">
        <v>82</v>
      </c>
      <c r="AV288" s="13" t="s">
        <v>15</v>
      </c>
      <c r="AW288" s="13" t="s">
        <v>35</v>
      </c>
      <c r="AX288" s="13" t="s">
        <v>73</v>
      </c>
      <c r="AY288" s="153" t="s">
        <v>116</v>
      </c>
    </row>
    <row r="289" spans="1:65" s="14" customFormat="1">
      <c r="B289" s="159"/>
      <c r="D289" s="147" t="s">
        <v>128</v>
      </c>
      <c r="E289" s="160" t="s">
        <v>3</v>
      </c>
      <c r="F289" s="161" t="s">
        <v>146</v>
      </c>
      <c r="H289" s="162">
        <v>46</v>
      </c>
      <c r="I289" s="163"/>
      <c r="L289" s="159"/>
      <c r="M289" s="164"/>
      <c r="N289" s="165"/>
      <c r="O289" s="165"/>
      <c r="P289" s="165"/>
      <c r="Q289" s="165"/>
      <c r="R289" s="165"/>
      <c r="S289" s="165"/>
      <c r="T289" s="166"/>
      <c r="AT289" s="160" t="s">
        <v>128</v>
      </c>
      <c r="AU289" s="160" t="s">
        <v>82</v>
      </c>
      <c r="AV289" s="14" t="s">
        <v>82</v>
      </c>
      <c r="AW289" s="14" t="s">
        <v>35</v>
      </c>
      <c r="AX289" s="14" t="s">
        <v>15</v>
      </c>
      <c r="AY289" s="160" t="s">
        <v>116</v>
      </c>
    </row>
    <row r="290" spans="1:65" s="2" customFormat="1" ht="14.45" customHeight="1">
      <c r="A290" s="32"/>
      <c r="B290" s="133"/>
      <c r="C290" s="134" t="s">
        <v>15</v>
      </c>
      <c r="D290" s="134" t="s">
        <v>119</v>
      </c>
      <c r="E290" s="135" t="s">
        <v>392</v>
      </c>
      <c r="F290" s="136" t="s">
        <v>393</v>
      </c>
      <c r="G290" s="137" t="s">
        <v>142</v>
      </c>
      <c r="H290" s="138">
        <v>87</v>
      </c>
      <c r="I290" s="139"/>
      <c r="J290" s="140">
        <f>ROUND(I290*H290,2)</f>
        <v>0</v>
      </c>
      <c r="K290" s="136" t="s">
        <v>123</v>
      </c>
      <c r="L290" s="33"/>
      <c r="M290" s="141" t="s">
        <v>3</v>
      </c>
      <c r="N290" s="142" t="s">
        <v>44</v>
      </c>
      <c r="O290" s="53"/>
      <c r="P290" s="143">
        <f>O290*H290</f>
        <v>0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45" t="s">
        <v>124</v>
      </c>
      <c r="AT290" s="145" t="s">
        <v>119</v>
      </c>
      <c r="AU290" s="145" t="s">
        <v>82</v>
      </c>
      <c r="AY290" s="17" t="s">
        <v>116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15</v>
      </c>
      <c r="BK290" s="146">
        <f>ROUND(I290*H290,2)</f>
        <v>0</v>
      </c>
      <c r="BL290" s="17" t="s">
        <v>124</v>
      </c>
      <c r="BM290" s="145" t="s">
        <v>394</v>
      </c>
    </row>
    <row r="291" spans="1:65" s="2" customFormat="1" ht="19.5">
      <c r="A291" s="32"/>
      <c r="B291" s="33"/>
      <c r="C291" s="32"/>
      <c r="D291" s="147" t="s">
        <v>126</v>
      </c>
      <c r="E291" s="32"/>
      <c r="F291" s="148" t="s">
        <v>395</v>
      </c>
      <c r="G291" s="32"/>
      <c r="H291" s="32"/>
      <c r="I291" s="149"/>
      <c r="J291" s="32"/>
      <c r="K291" s="32"/>
      <c r="L291" s="33"/>
      <c r="M291" s="150"/>
      <c r="N291" s="151"/>
      <c r="O291" s="53"/>
      <c r="P291" s="53"/>
      <c r="Q291" s="53"/>
      <c r="R291" s="53"/>
      <c r="S291" s="53"/>
      <c r="T291" s="54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126</v>
      </c>
      <c r="AU291" s="17" t="s">
        <v>82</v>
      </c>
    </row>
    <row r="292" spans="1:65" s="13" customFormat="1">
      <c r="B292" s="152"/>
      <c r="D292" s="147" t="s">
        <v>128</v>
      </c>
      <c r="E292" s="153" t="s">
        <v>3</v>
      </c>
      <c r="F292" s="154" t="s">
        <v>135</v>
      </c>
      <c r="H292" s="153" t="s">
        <v>3</v>
      </c>
      <c r="I292" s="155"/>
      <c r="L292" s="152"/>
      <c r="M292" s="156"/>
      <c r="N292" s="157"/>
      <c r="O292" s="157"/>
      <c r="P292" s="157"/>
      <c r="Q292" s="157"/>
      <c r="R292" s="157"/>
      <c r="S292" s="157"/>
      <c r="T292" s="158"/>
      <c r="AT292" s="153" t="s">
        <v>128</v>
      </c>
      <c r="AU292" s="153" t="s">
        <v>82</v>
      </c>
      <c r="AV292" s="13" t="s">
        <v>15</v>
      </c>
      <c r="AW292" s="13" t="s">
        <v>35</v>
      </c>
      <c r="AX292" s="13" t="s">
        <v>73</v>
      </c>
      <c r="AY292" s="153" t="s">
        <v>116</v>
      </c>
    </row>
    <row r="293" spans="1:65" s="14" customFormat="1">
      <c r="B293" s="159"/>
      <c r="D293" s="147" t="s">
        <v>128</v>
      </c>
      <c r="E293" s="160" t="s">
        <v>3</v>
      </c>
      <c r="F293" s="161" t="s">
        <v>396</v>
      </c>
      <c r="H293" s="162">
        <v>57</v>
      </c>
      <c r="I293" s="163"/>
      <c r="L293" s="159"/>
      <c r="M293" s="164"/>
      <c r="N293" s="165"/>
      <c r="O293" s="165"/>
      <c r="P293" s="165"/>
      <c r="Q293" s="165"/>
      <c r="R293" s="165"/>
      <c r="S293" s="165"/>
      <c r="T293" s="166"/>
      <c r="AT293" s="160" t="s">
        <v>128</v>
      </c>
      <c r="AU293" s="160" t="s">
        <v>82</v>
      </c>
      <c r="AV293" s="14" t="s">
        <v>82</v>
      </c>
      <c r="AW293" s="14" t="s">
        <v>35</v>
      </c>
      <c r="AX293" s="14" t="s">
        <v>73</v>
      </c>
      <c r="AY293" s="160" t="s">
        <v>116</v>
      </c>
    </row>
    <row r="294" spans="1:65" s="13" customFormat="1">
      <c r="B294" s="152"/>
      <c r="D294" s="147" t="s">
        <v>128</v>
      </c>
      <c r="E294" s="153" t="s">
        <v>3</v>
      </c>
      <c r="F294" s="154" t="s">
        <v>137</v>
      </c>
      <c r="H294" s="153" t="s">
        <v>3</v>
      </c>
      <c r="I294" s="155"/>
      <c r="L294" s="152"/>
      <c r="M294" s="156"/>
      <c r="N294" s="157"/>
      <c r="O294" s="157"/>
      <c r="P294" s="157"/>
      <c r="Q294" s="157"/>
      <c r="R294" s="157"/>
      <c r="S294" s="157"/>
      <c r="T294" s="158"/>
      <c r="AT294" s="153" t="s">
        <v>128</v>
      </c>
      <c r="AU294" s="153" t="s">
        <v>82</v>
      </c>
      <c r="AV294" s="13" t="s">
        <v>15</v>
      </c>
      <c r="AW294" s="13" t="s">
        <v>35</v>
      </c>
      <c r="AX294" s="13" t="s">
        <v>73</v>
      </c>
      <c r="AY294" s="153" t="s">
        <v>116</v>
      </c>
    </row>
    <row r="295" spans="1:65" s="14" customFormat="1">
      <c r="B295" s="159"/>
      <c r="D295" s="147" t="s">
        <v>128</v>
      </c>
      <c r="E295" s="160" t="s">
        <v>3</v>
      </c>
      <c r="F295" s="161" t="s">
        <v>397</v>
      </c>
      <c r="H295" s="162">
        <v>30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128</v>
      </c>
      <c r="AU295" s="160" t="s">
        <v>82</v>
      </c>
      <c r="AV295" s="14" t="s">
        <v>82</v>
      </c>
      <c r="AW295" s="14" t="s">
        <v>35</v>
      </c>
      <c r="AX295" s="14" t="s">
        <v>73</v>
      </c>
      <c r="AY295" s="160" t="s">
        <v>116</v>
      </c>
    </row>
    <row r="296" spans="1:65" s="15" customFormat="1">
      <c r="B296" s="167"/>
      <c r="D296" s="147" t="s">
        <v>128</v>
      </c>
      <c r="E296" s="168" t="s">
        <v>3</v>
      </c>
      <c r="F296" s="169" t="s">
        <v>139</v>
      </c>
      <c r="H296" s="170">
        <v>87</v>
      </c>
      <c r="I296" s="171"/>
      <c r="L296" s="167"/>
      <c r="M296" s="172"/>
      <c r="N296" s="173"/>
      <c r="O296" s="173"/>
      <c r="P296" s="173"/>
      <c r="Q296" s="173"/>
      <c r="R296" s="173"/>
      <c r="S296" s="173"/>
      <c r="T296" s="174"/>
      <c r="AT296" s="168" t="s">
        <v>128</v>
      </c>
      <c r="AU296" s="168" t="s">
        <v>82</v>
      </c>
      <c r="AV296" s="15" t="s">
        <v>124</v>
      </c>
      <c r="AW296" s="15" t="s">
        <v>35</v>
      </c>
      <c r="AX296" s="15" t="s">
        <v>15</v>
      </c>
      <c r="AY296" s="168" t="s">
        <v>116</v>
      </c>
    </row>
    <row r="297" spans="1:65" s="12" customFormat="1" ht="22.9" customHeight="1">
      <c r="B297" s="120"/>
      <c r="D297" s="121" t="s">
        <v>72</v>
      </c>
      <c r="E297" s="131" t="s">
        <v>398</v>
      </c>
      <c r="F297" s="131" t="s">
        <v>399</v>
      </c>
      <c r="I297" s="123"/>
      <c r="J297" s="132">
        <f>BK297</f>
        <v>0</v>
      </c>
      <c r="L297" s="120"/>
      <c r="M297" s="125"/>
      <c r="N297" s="126"/>
      <c r="O297" s="126"/>
      <c r="P297" s="127">
        <f>SUM(P298:P308)</f>
        <v>0</v>
      </c>
      <c r="Q297" s="126"/>
      <c r="R297" s="127">
        <f>SUM(R298:R308)</f>
        <v>0</v>
      </c>
      <c r="S297" s="126"/>
      <c r="T297" s="128">
        <f>SUM(T298:T308)</f>
        <v>0</v>
      </c>
      <c r="AR297" s="121" t="s">
        <v>15</v>
      </c>
      <c r="AT297" s="129" t="s">
        <v>72</v>
      </c>
      <c r="AU297" s="129" t="s">
        <v>15</v>
      </c>
      <c r="AY297" s="121" t="s">
        <v>116</v>
      </c>
      <c r="BK297" s="130">
        <f>SUM(BK298:BK308)</f>
        <v>0</v>
      </c>
    </row>
    <row r="298" spans="1:65" s="2" customFormat="1" ht="14.45" customHeight="1">
      <c r="A298" s="32"/>
      <c r="B298" s="133"/>
      <c r="C298" s="134" t="s">
        <v>400</v>
      </c>
      <c r="D298" s="134" t="s">
        <v>119</v>
      </c>
      <c r="E298" s="135" t="s">
        <v>401</v>
      </c>
      <c r="F298" s="136" t="s">
        <v>402</v>
      </c>
      <c r="G298" s="137" t="s">
        <v>212</v>
      </c>
      <c r="H298" s="138">
        <v>111.78</v>
      </c>
      <c r="I298" s="139"/>
      <c r="J298" s="140">
        <f>ROUND(I298*H298,2)</f>
        <v>0</v>
      </c>
      <c r="K298" s="136" t="s">
        <v>123</v>
      </c>
      <c r="L298" s="33"/>
      <c r="M298" s="141" t="s">
        <v>3</v>
      </c>
      <c r="N298" s="142" t="s">
        <v>44</v>
      </c>
      <c r="O298" s="53"/>
      <c r="P298" s="143">
        <f>O298*H298</f>
        <v>0</v>
      </c>
      <c r="Q298" s="143">
        <v>0</v>
      </c>
      <c r="R298" s="143">
        <f>Q298*H298</f>
        <v>0</v>
      </c>
      <c r="S298" s="143">
        <v>0</v>
      </c>
      <c r="T298" s="14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45" t="s">
        <v>124</v>
      </c>
      <c r="AT298" s="145" t="s">
        <v>119</v>
      </c>
      <c r="AU298" s="145" t="s">
        <v>82</v>
      </c>
      <c r="AY298" s="17" t="s">
        <v>116</v>
      </c>
      <c r="BE298" s="146">
        <f>IF(N298="základní",J298,0)</f>
        <v>0</v>
      </c>
      <c r="BF298" s="146">
        <f>IF(N298="snížená",J298,0)</f>
        <v>0</v>
      </c>
      <c r="BG298" s="146">
        <f>IF(N298="zákl. přenesená",J298,0)</f>
        <v>0</v>
      </c>
      <c r="BH298" s="146">
        <f>IF(N298="sníž. přenesená",J298,0)</f>
        <v>0</v>
      </c>
      <c r="BI298" s="146">
        <f>IF(N298="nulová",J298,0)</f>
        <v>0</v>
      </c>
      <c r="BJ298" s="17" t="s">
        <v>15</v>
      </c>
      <c r="BK298" s="146">
        <f>ROUND(I298*H298,2)</f>
        <v>0</v>
      </c>
      <c r="BL298" s="17" t="s">
        <v>124</v>
      </c>
      <c r="BM298" s="145" t="s">
        <v>403</v>
      </c>
    </row>
    <row r="299" spans="1:65" s="2" customFormat="1" ht="19.5">
      <c r="A299" s="32"/>
      <c r="B299" s="33"/>
      <c r="C299" s="32"/>
      <c r="D299" s="147" t="s">
        <v>126</v>
      </c>
      <c r="E299" s="32"/>
      <c r="F299" s="148" t="s">
        <v>404</v>
      </c>
      <c r="G299" s="32"/>
      <c r="H299" s="32"/>
      <c r="I299" s="149"/>
      <c r="J299" s="32"/>
      <c r="K299" s="32"/>
      <c r="L299" s="33"/>
      <c r="M299" s="150"/>
      <c r="N299" s="151"/>
      <c r="O299" s="53"/>
      <c r="P299" s="53"/>
      <c r="Q299" s="53"/>
      <c r="R299" s="53"/>
      <c r="S299" s="53"/>
      <c r="T299" s="54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7" t="s">
        <v>126</v>
      </c>
      <c r="AU299" s="17" t="s">
        <v>82</v>
      </c>
    </row>
    <row r="300" spans="1:65" s="2" customFormat="1" ht="24.2" customHeight="1">
      <c r="A300" s="32"/>
      <c r="B300" s="133"/>
      <c r="C300" s="134" t="s">
        <v>405</v>
      </c>
      <c r="D300" s="134" t="s">
        <v>119</v>
      </c>
      <c r="E300" s="135" t="s">
        <v>406</v>
      </c>
      <c r="F300" s="136" t="s">
        <v>407</v>
      </c>
      <c r="G300" s="137" t="s">
        <v>212</v>
      </c>
      <c r="H300" s="138">
        <v>447.12</v>
      </c>
      <c r="I300" s="139"/>
      <c r="J300" s="140">
        <f>ROUND(I300*H300,2)</f>
        <v>0</v>
      </c>
      <c r="K300" s="136" t="s">
        <v>123</v>
      </c>
      <c r="L300" s="33"/>
      <c r="M300" s="141" t="s">
        <v>3</v>
      </c>
      <c r="N300" s="142" t="s">
        <v>44</v>
      </c>
      <c r="O300" s="53"/>
      <c r="P300" s="143">
        <f>O300*H300</f>
        <v>0</v>
      </c>
      <c r="Q300" s="143">
        <v>0</v>
      </c>
      <c r="R300" s="143">
        <f>Q300*H300</f>
        <v>0</v>
      </c>
      <c r="S300" s="143">
        <v>0</v>
      </c>
      <c r="T300" s="14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45" t="s">
        <v>124</v>
      </c>
      <c r="AT300" s="145" t="s">
        <v>119</v>
      </c>
      <c r="AU300" s="145" t="s">
        <v>82</v>
      </c>
      <c r="AY300" s="17" t="s">
        <v>116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7" t="s">
        <v>15</v>
      </c>
      <c r="BK300" s="146">
        <f>ROUND(I300*H300,2)</f>
        <v>0</v>
      </c>
      <c r="BL300" s="17" t="s">
        <v>124</v>
      </c>
      <c r="BM300" s="145" t="s">
        <v>408</v>
      </c>
    </row>
    <row r="301" spans="1:65" s="2" customFormat="1" ht="29.25">
      <c r="A301" s="32"/>
      <c r="B301" s="33"/>
      <c r="C301" s="32"/>
      <c r="D301" s="147" t="s">
        <v>126</v>
      </c>
      <c r="E301" s="32"/>
      <c r="F301" s="148" t="s">
        <v>409</v>
      </c>
      <c r="G301" s="32"/>
      <c r="H301" s="32"/>
      <c r="I301" s="149"/>
      <c r="J301" s="32"/>
      <c r="K301" s="32"/>
      <c r="L301" s="33"/>
      <c r="M301" s="150"/>
      <c r="N301" s="151"/>
      <c r="O301" s="53"/>
      <c r="P301" s="53"/>
      <c r="Q301" s="53"/>
      <c r="R301" s="53"/>
      <c r="S301" s="53"/>
      <c r="T301" s="54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7" t="s">
        <v>126</v>
      </c>
      <c r="AU301" s="17" t="s">
        <v>82</v>
      </c>
    </row>
    <row r="302" spans="1:65" s="14" customFormat="1">
      <c r="B302" s="159"/>
      <c r="D302" s="147" t="s">
        <v>128</v>
      </c>
      <c r="F302" s="161" t="s">
        <v>410</v>
      </c>
      <c r="H302" s="162">
        <v>447.12</v>
      </c>
      <c r="I302" s="163"/>
      <c r="L302" s="159"/>
      <c r="M302" s="164"/>
      <c r="N302" s="165"/>
      <c r="O302" s="165"/>
      <c r="P302" s="165"/>
      <c r="Q302" s="165"/>
      <c r="R302" s="165"/>
      <c r="S302" s="165"/>
      <c r="T302" s="166"/>
      <c r="AT302" s="160" t="s">
        <v>128</v>
      </c>
      <c r="AU302" s="160" t="s">
        <v>82</v>
      </c>
      <c r="AV302" s="14" t="s">
        <v>82</v>
      </c>
      <c r="AW302" s="14" t="s">
        <v>4</v>
      </c>
      <c r="AX302" s="14" t="s">
        <v>15</v>
      </c>
      <c r="AY302" s="160" t="s">
        <v>116</v>
      </c>
    </row>
    <row r="303" spans="1:65" s="2" customFormat="1" ht="37.9" customHeight="1">
      <c r="A303" s="32"/>
      <c r="B303" s="133"/>
      <c r="C303" s="134" t="s">
        <v>411</v>
      </c>
      <c r="D303" s="134" t="s">
        <v>119</v>
      </c>
      <c r="E303" s="135" t="s">
        <v>412</v>
      </c>
      <c r="F303" s="136" t="s">
        <v>413</v>
      </c>
      <c r="G303" s="137" t="s">
        <v>212</v>
      </c>
      <c r="H303" s="138">
        <v>80.040000000000006</v>
      </c>
      <c r="I303" s="139"/>
      <c r="J303" s="140">
        <f>ROUND(I303*H303,2)</f>
        <v>0</v>
      </c>
      <c r="K303" s="136" t="s">
        <v>123</v>
      </c>
      <c r="L303" s="33"/>
      <c r="M303" s="141" t="s">
        <v>3</v>
      </c>
      <c r="N303" s="142" t="s">
        <v>44</v>
      </c>
      <c r="O303" s="53"/>
      <c r="P303" s="143">
        <f>O303*H303</f>
        <v>0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45" t="s">
        <v>124</v>
      </c>
      <c r="AT303" s="145" t="s">
        <v>119</v>
      </c>
      <c r="AU303" s="145" t="s">
        <v>82</v>
      </c>
      <c r="AY303" s="17" t="s">
        <v>116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15</v>
      </c>
      <c r="BK303" s="146">
        <f>ROUND(I303*H303,2)</f>
        <v>0</v>
      </c>
      <c r="BL303" s="17" t="s">
        <v>124</v>
      </c>
      <c r="BM303" s="145" t="s">
        <v>414</v>
      </c>
    </row>
    <row r="304" spans="1:65" s="2" customFormat="1" ht="29.25">
      <c r="A304" s="32"/>
      <c r="B304" s="33"/>
      <c r="C304" s="32"/>
      <c r="D304" s="147" t="s">
        <v>126</v>
      </c>
      <c r="E304" s="32"/>
      <c r="F304" s="148" t="s">
        <v>415</v>
      </c>
      <c r="G304" s="32"/>
      <c r="H304" s="32"/>
      <c r="I304" s="149"/>
      <c r="J304" s="32"/>
      <c r="K304" s="32"/>
      <c r="L304" s="33"/>
      <c r="M304" s="150"/>
      <c r="N304" s="151"/>
      <c r="O304" s="53"/>
      <c r="P304" s="53"/>
      <c r="Q304" s="53"/>
      <c r="R304" s="53"/>
      <c r="S304" s="53"/>
      <c r="T304" s="54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T304" s="17" t="s">
        <v>126</v>
      </c>
      <c r="AU304" s="17" t="s">
        <v>82</v>
      </c>
    </row>
    <row r="305" spans="1:65" s="14" customFormat="1">
      <c r="B305" s="159"/>
      <c r="D305" s="147" t="s">
        <v>128</v>
      </c>
      <c r="E305" s="160" t="s">
        <v>3</v>
      </c>
      <c r="F305" s="161" t="s">
        <v>416</v>
      </c>
      <c r="H305" s="162">
        <v>80.040000000000006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0" t="s">
        <v>128</v>
      </c>
      <c r="AU305" s="160" t="s">
        <v>82</v>
      </c>
      <c r="AV305" s="14" t="s">
        <v>82</v>
      </c>
      <c r="AW305" s="14" t="s">
        <v>35</v>
      </c>
      <c r="AX305" s="14" t="s">
        <v>15</v>
      </c>
      <c r="AY305" s="160" t="s">
        <v>116</v>
      </c>
    </row>
    <row r="306" spans="1:65" s="2" customFormat="1" ht="37.9" customHeight="1">
      <c r="A306" s="32"/>
      <c r="B306" s="133"/>
      <c r="C306" s="134" t="s">
        <v>417</v>
      </c>
      <c r="D306" s="134" t="s">
        <v>119</v>
      </c>
      <c r="E306" s="135" t="s">
        <v>418</v>
      </c>
      <c r="F306" s="136" t="s">
        <v>419</v>
      </c>
      <c r="G306" s="137" t="s">
        <v>212</v>
      </c>
      <c r="H306" s="138">
        <v>31.74</v>
      </c>
      <c r="I306" s="139"/>
      <c r="J306" s="140">
        <f>ROUND(I306*H306,2)</f>
        <v>0</v>
      </c>
      <c r="K306" s="136" t="s">
        <v>123</v>
      </c>
      <c r="L306" s="33"/>
      <c r="M306" s="141" t="s">
        <v>3</v>
      </c>
      <c r="N306" s="142" t="s">
        <v>44</v>
      </c>
      <c r="O306" s="53"/>
      <c r="P306" s="143">
        <f>O306*H306</f>
        <v>0</v>
      </c>
      <c r="Q306" s="143">
        <v>0</v>
      </c>
      <c r="R306" s="143">
        <f>Q306*H306</f>
        <v>0</v>
      </c>
      <c r="S306" s="143">
        <v>0</v>
      </c>
      <c r="T306" s="144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45" t="s">
        <v>124</v>
      </c>
      <c r="AT306" s="145" t="s">
        <v>119</v>
      </c>
      <c r="AU306" s="145" t="s">
        <v>82</v>
      </c>
      <c r="AY306" s="17" t="s">
        <v>116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15</v>
      </c>
      <c r="BK306" s="146">
        <f>ROUND(I306*H306,2)</f>
        <v>0</v>
      </c>
      <c r="BL306" s="17" t="s">
        <v>124</v>
      </c>
      <c r="BM306" s="145" t="s">
        <v>420</v>
      </c>
    </row>
    <row r="307" spans="1:65" s="2" customFormat="1" ht="29.25">
      <c r="A307" s="32"/>
      <c r="B307" s="33"/>
      <c r="C307" s="32"/>
      <c r="D307" s="147" t="s">
        <v>126</v>
      </c>
      <c r="E307" s="32"/>
      <c r="F307" s="148" t="s">
        <v>419</v>
      </c>
      <c r="G307" s="32"/>
      <c r="H307" s="32"/>
      <c r="I307" s="149"/>
      <c r="J307" s="32"/>
      <c r="K307" s="32"/>
      <c r="L307" s="33"/>
      <c r="M307" s="150"/>
      <c r="N307" s="151"/>
      <c r="O307" s="53"/>
      <c r="P307" s="53"/>
      <c r="Q307" s="53"/>
      <c r="R307" s="53"/>
      <c r="S307" s="53"/>
      <c r="T307" s="54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7" t="s">
        <v>126</v>
      </c>
      <c r="AU307" s="17" t="s">
        <v>82</v>
      </c>
    </row>
    <row r="308" spans="1:65" s="14" customFormat="1">
      <c r="B308" s="159"/>
      <c r="D308" s="147" t="s">
        <v>128</v>
      </c>
      <c r="E308" s="160" t="s">
        <v>3</v>
      </c>
      <c r="F308" s="161" t="s">
        <v>421</v>
      </c>
      <c r="H308" s="162">
        <v>31.74</v>
      </c>
      <c r="I308" s="163"/>
      <c r="L308" s="159"/>
      <c r="M308" s="164"/>
      <c r="N308" s="165"/>
      <c r="O308" s="165"/>
      <c r="P308" s="165"/>
      <c r="Q308" s="165"/>
      <c r="R308" s="165"/>
      <c r="S308" s="165"/>
      <c r="T308" s="166"/>
      <c r="AT308" s="160" t="s">
        <v>128</v>
      </c>
      <c r="AU308" s="160" t="s">
        <v>82</v>
      </c>
      <c r="AV308" s="14" t="s">
        <v>82</v>
      </c>
      <c r="AW308" s="14" t="s">
        <v>35</v>
      </c>
      <c r="AX308" s="14" t="s">
        <v>15</v>
      </c>
      <c r="AY308" s="160" t="s">
        <v>116</v>
      </c>
    </row>
    <row r="309" spans="1:65" s="12" customFormat="1" ht="22.9" customHeight="1">
      <c r="B309" s="120"/>
      <c r="D309" s="121" t="s">
        <v>72</v>
      </c>
      <c r="E309" s="131" t="s">
        <v>422</v>
      </c>
      <c r="F309" s="131" t="s">
        <v>423</v>
      </c>
      <c r="I309" s="123"/>
      <c r="J309" s="132">
        <f>BK309</f>
        <v>0</v>
      </c>
      <c r="L309" s="120"/>
      <c r="M309" s="125"/>
      <c r="N309" s="126"/>
      <c r="O309" s="126"/>
      <c r="P309" s="127">
        <f>SUM(P310:P311)</f>
        <v>0</v>
      </c>
      <c r="Q309" s="126"/>
      <c r="R309" s="127">
        <f>SUM(R310:R311)</f>
        <v>0</v>
      </c>
      <c r="S309" s="126"/>
      <c r="T309" s="128">
        <f>SUM(T310:T311)</f>
        <v>0</v>
      </c>
      <c r="AR309" s="121" t="s">
        <v>15</v>
      </c>
      <c r="AT309" s="129" t="s">
        <v>72</v>
      </c>
      <c r="AU309" s="129" t="s">
        <v>15</v>
      </c>
      <c r="AY309" s="121" t="s">
        <v>116</v>
      </c>
      <c r="BK309" s="130">
        <f>SUM(BK310:BK311)</f>
        <v>0</v>
      </c>
    </row>
    <row r="310" spans="1:65" s="2" customFormat="1" ht="24.2" customHeight="1">
      <c r="A310" s="32"/>
      <c r="B310" s="133"/>
      <c r="C310" s="134" t="s">
        <v>424</v>
      </c>
      <c r="D310" s="134" t="s">
        <v>119</v>
      </c>
      <c r="E310" s="135" t="s">
        <v>425</v>
      </c>
      <c r="F310" s="136" t="s">
        <v>426</v>
      </c>
      <c r="G310" s="137" t="s">
        <v>212</v>
      </c>
      <c r="H310" s="138">
        <v>151.09299999999999</v>
      </c>
      <c r="I310" s="139"/>
      <c r="J310" s="140">
        <f>ROUND(I310*H310,2)</f>
        <v>0</v>
      </c>
      <c r="K310" s="136" t="s">
        <v>123</v>
      </c>
      <c r="L310" s="33"/>
      <c r="M310" s="141" t="s">
        <v>3</v>
      </c>
      <c r="N310" s="142" t="s">
        <v>44</v>
      </c>
      <c r="O310" s="53"/>
      <c r="P310" s="143">
        <f>O310*H310</f>
        <v>0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45" t="s">
        <v>124</v>
      </c>
      <c r="AT310" s="145" t="s">
        <v>119</v>
      </c>
      <c r="AU310" s="145" t="s">
        <v>82</v>
      </c>
      <c r="AY310" s="17" t="s">
        <v>116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15</v>
      </c>
      <c r="BK310" s="146">
        <f>ROUND(I310*H310,2)</f>
        <v>0</v>
      </c>
      <c r="BL310" s="17" t="s">
        <v>124</v>
      </c>
      <c r="BM310" s="145" t="s">
        <v>427</v>
      </c>
    </row>
    <row r="311" spans="1:65" s="2" customFormat="1" ht="29.25">
      <c r="A311" s="32"/>
      <c r="B311" s="33"/>
      <c r="C311" s="32"/>
      <c r="D311" s="147" t="s">
        <v>126</v>
      </c>
      <c r="E311" s="32"/>
      <c r="F311" s="148" t="s">
        <v>428</v>
      </c>
      <c r="G311" s="32"/>
      <c r="H311" s="32"/>
      <c r="I311" s="149"/>
      <c r="J311" s="32"/>
      <c r="K311" s="32"/>
      <c r="L311" s="33"/>
      <c r="M311" s="150"/>
      <c r="N311" s="151"/>
      <c r="O311" s="53"/>
      <c r="P311" s="53"/>
      <c r="Q311" s="53"/>
      <c r="R311" s="53"/>
      <c r="S311" s="53"/>
      <c r="T311" s="54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7" t="s">
        <v>126</v>
      </c>
      <c r="AU311" s="17" t="s">
        <v>82</v>
      </c>
    </row>
    <row r="312" spans="1:65" s="12" customFormat="1" ht="25.9" customHeight="1">
      <c r="B312" s="120"/>
      <c r="D312" s="121" t="s">
        <v>72</v>
      </c>
      <c r="E312" s="122" t="s">
        <v>429</v>
      </c>
      <c r="F312" s="122" t="s">
        <v>430</v>
      </c>
      <c r="I312" s="123"/>
      <c r="J312" s="124">
        <f>BK312</f>
        <v>0</v>
      </c>
      <c r="L312" s="120"/>
      <c r="M312" s="125"/>
      <c r="N312" s="126"/>
      <c r="O312" s="126"/>
      <c r="P312" s="127">
        <f>SUM(P313:P322)</f>
        <v>0</v>
      </c>
      <c r="Q312" s="126"/>
      <c r="R312" s="127">
        <f>SUM(R313:R322)</f>
        <v>0</v>
      </c>
      <c r="S312" s="126"/>
      <c r="T312" s="128">
        <f>SUM(T313:T322)</f>
        <v>0</v>
      </c>
      <c r="AR312" s="121" t="s">
        <v>147</v>
      </c>
      <c r="AT312" s="129" t="s">
        <v>72</v>
      </c>
      <c r="AU312" s="129" t="s">
        <v>73</v>
      </c>
      <c r="AY312" s="121" t="s">
        <v>116</v>
      </c>
      <c r="BK312" s="130">
        <f>SUM(BK313:BK322)</f>
        <v>0</v>
      </c>
    </row>
    <row r="313" spans="1:65" s="2" customFormat="1" ht="14.45" customHeight="1">
      <c r="A313" s="32"/>
      <c r="B313" s="133"/>
      <c r="C313" s="134" t="s">
        <v>431</v>
      </c>
      <c r="D313" s="134" t="s">
        <v>119</v>
      </c>
      <c r="E313" s="135" t="s">
        <v>432</v>
      </c>
      <c r="F313" s="136" t="s">
        <v>433</v>
      </c>
      <c r="G313" s="137" t="s">
        <v>308</v>
      </c>
      <c r="H313" s="138">
        <v>1</v>
      </c>
      <c r="I313" s="139"/>
      <c r="J313" s="140">
        <f>ROUND(I313*H313,2)</f>
        <v>0</v>
      </c>
      <c r="K313" s="136" t="s">
        <v>3</v>
      </c>
      <c r="L313" s="33"/>
      <c r="M313" s="141" t="s">
        <v>3</v>
      </c>
      <c r="N313" s="142" t="s">
        <v>44</v>
      </c>
      <c r="O313" s="53"/>
      <c r="P313" s="143">
        <f>O313*H313</f>
        <v>0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45" t="s">
        <v>124</v>
      </c>
      <c r="AT313" s="145" t="s">
        <v>119</v>
      </c>
      <c r="AU313" s="145" t="s">
        <v>15</v>
      </c>
      <c r="AY313" s="17" t="s">
        <v>116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15</v>
      </c>
      <c r="BK313" s="146">
        <f>ROUND(I313*H313,2)</f>
        <v>0</v>
      </c>
      <c r="BL313" s="17" t="s">
        <v>124</v>
      </c>
      <c r="BM313" s="145" t="s">
        <v>434</v>
      </c>
    </row>
    <row r="314" spans="1:65" s="2" customFormat="1">
      <c r="A314" s="32"/>
      <c r="B314" s="33"/>
      <c r="C314" s="32"/>
      <c r="D314" s="147" t="s">
        <v>126</v>
      </c>
      <c r="E314" s="32"/>
      <c r="F314" s="148" t="s">
        <v>433</v>
      </c>
      <c r="G314" s="32"/>
      <c r="H314" s="32"/>
      <c r="I314" s="149"/>
      <c r="J314" s="32"/>
      <c r="K314" s="32"/>
      <c r="L314" s="33"/>
      <c r="M314" s="150"/>
      <c r="N314" s="151"/>
      <c r="O314" s="53"/>
      <c r="P314" s="53"/>
      <c r="Q314" s="53"/>
      <c r="R314" s="53"/>
      <c r="S314" s="53"/>
      <c r="T314" s="54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7" t="s">
        <v>126</v>
      </c>
      <c r="AU314" s="17" t="s">
        <v>15</v>
      </c>
    </row>
    <row r="315" spans="1:65" s="2" customFormat="1" ht="14.45" customHeight="1">
      <c r="A315" s="32"/>
      <c r="B315" s="133"/>
      <c r="C315" s="134" t="s">
        <v>435</v>
      </c>
      <c r="D315" s="134" t="s">
        <v>119</v>
      </c>
      <c r="E315" s="135" t="s">
        <v>436</v>
      </c>
      <c r="F315" s="136" t="s">
        <v>437</v>
      </c>
      <c r="G315" s="137" t="s">
        <v>308</v>
      </c>
      <c r="H315" s="138">
        <v>6</v>
      </c>
      <c r="I315" s="139"/>
      <c r="J315" s="140">
        <f>ROUND(I315*H315,2)</f>
        <v>0</v>
      </c>
      <c r="K315" s="136" t="s">
        <v>3</v>
      </c>
      <c r="L315" s="33"/>
      <c r="M315" s="141" t="s">
        <v>3</v>
      </c>
      <c r="N315" s="142" t="s">
        <v>44</v>
      </c>
      <c r="O315" s="53"/>
      <c r="P315" s="143">
        <f>O315*H315</f>
        <v>0</v>
      </c>
      <c r="Q315" s="143">
        <v>0</v>
      </c>
      <c r="R315" s="143">
        <f>Q315*H315</f>
        <v>0</v>
      </c>
      <c r="S315" s="143">
        <v>0</v>
      </c>
      <c r="T315" s="14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45" t="s">
        <v>124</v>
      </c>
      <c r="AT315" s="145" t="s">
        <v>119</v>
      </c>
      <c r="AU315" s="145" t="s">
        <v>15</v>
      </c>
      <c r="AY315" s="17" t="s">
        <v>116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15</v>
      </c>
      <c r="BK315" s="146">
        <f>ROUND(I315*H315,2)</f>
        <v>0</v>
      </c>
      <c r="BL315" s="17" t="s">
        <v>124</v>
      </c>
      <c r="BM315" s="145" t="s">
        <v>438</v>
      </c>
    </row>
    <row r="316" spans="1:65" s="2" customFormat="1" ht="12" customHeight="1">
      <c r="A316" s="32"/>
      <c r="B316" s="33"/>
      <c r="C316" s="32"/>
      <c r="D316" s="147" t="s">
        <v>126</v>
      </c>
      <c r="E316" s="32"/>
      <c r="F316" s="148" t="s">
        <v>437</v>
      </c>
      <c r="G316" s="32"/>
      <c r="H316" s="32"/>
      <c r="I316" s="149"/>
      <c r="J316" s="32"/>
      <c r="K316" s="32"/>
      <c r="L316" s="33"/>
      <c r="M316" s="150"/>
      <c r="N316" s="151"/>
      <c r="O316" s="53"/>
      <c r="P316" s="53"/>
      <c r="Q316" s="53"/>
      <c r="R316" s="53"/>
      <c r="S316" s="53"/>
      <c r="T316" s="54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T316" s="17" t="s">
        <v>126</v>
      </c>
      <c r="AU316" s="17" t="s">
        <v>15</v>
      </c>
    </row>
    <row r="317" spans="1:65" s="2" customFormat="1" ht="14.45" customHeight="1">
      <c r="A317" s="32"/>
      <c r="B317" s="133"/>
      <c r="C317" s="134" t="s">
        <v>439</v>
      </c>
      <c r="D317" s="134" t="s">
        <v>119</v>
      </c>
      <c r="E317" s="135" t="s">
        <v>440</v>
      </c>
      <c r="F317" s="136" t="s">
        <v>446</v>
      </c>
      <c r="G317" s="137" t="s">
        <v>142</v>
      </c>
      <c r="H317" s="138">
        <v>46</v>
      </c>
      <c r="I317" s="139"/>
      <c r="J317" s="140">
        <f>ROUND(I317*H317,2)</f>
        <v>0</v>
      </c>
      <c r="K317" s="136" t="s">
        <v>3</v>
      </c>
      <c r="L317" s="33"/>
      <c r="M317" s="141" t="s">
        <v>3</v>
      </c>
      <c r="N317" s="142" t="s">
        <v>44</v>
      </c>
      <c r="O317" s="53"/>
      <c r="P317" s="143">
        <f>O317*H317</f>
        <v>0</v>
      </c>
      <c r="Q317" s="143">
        <v>0</v>
      </c>
      <c r="R317" s="143">
        <f>Q317*H317</f>
        <v>0</v>
      </c>
      <c r="S317" s="143">
        <v>0</v>
      </c>
      <c r="T317" s="144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45" t="s">
        <v>124</v>
      </c>
      <c r="AT317" s="145" t="s">
        <v>119</v>
      </c>
      <c r="AU317" s="145" t="s">
        <v>15</v>
      </c>
      <c r="AY317" s="17" t="s">
        <v>116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7" t="s">
        <v>15</v>
      </c>
      <c r="BK317" s="146">
        <f>ROUND(I317*H317,2)</f>
        <v>0</v>
      </c>
      <c r="BL317" s="17" t="s">
        <v>124</v>
      </c>
      <c r="BM317" s="145" t="s">
        <v>442</v>
      </c>
    </row>
    <row r="318" spans="1:65" s="2" customFormat="1">
      <c r="A318" s="32"/>
      <c r="B318" s="33"/>
      <c r="C318" s="32"/>
      <c r="D318" s="147" t="s">
        <v>126</v>
      </c>
      <c r="E318" s="32"/>
      <c r="F318" s="148" t="s">
        <v>447</v>
      </c>
      <c r="G318" s="32"/>
      <c r="H318" s="32"/>
      <c r="I318" s="149"/>
      <c r="J318" s="32"/>
      <c r="K318" s="32"/>
      <c r="L318" s="33"/>
      <c r="M318" s="150"/>
      <c r="N318" s="151"/>
      <c r="O318" s="53"/>
      <c r="P318" s="53"/>
      <c r="Q318" s="53"/>
      <c r="R318" s="53"/>
      <c r="S318" s="53"/>
      <c r="T318" s="54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7" t="s">
        <v>126</v>
      </c>
      <c r="AU318" s="17" t="s">
        <v>15</v>
      </c>
    </row>
    <row r="319" spans="1:65" s="2" customFormat="1" ht="14.45" customHeight="1">
      <c r="A319" s="32"/>
      <c r="B319" s="133"/>
      <c r="C319" s="134">
        <v>61</v>
      </c>
      <c r="D319" s="134" t="s">
        <v>119</v>
      </c>
      <c r="E319" s="135" t="s">
        <v>444</v>
      </c>
      <c r="F319" s="136" t="s">
        <v>448</v>
      </c>
      <c r="G319" s="137" t="s">
        <v>441</v>
      </c>
      <c r="H319" s="138">
        <v>1</v>
      </c>
      <c r="I319" s="139"/>
      <c r="J319" s="140">
        <f>ROUND(I319*H319,2)</f>
        <v>0</v>
      </c>
      <c r="K319" s="136" t="s">
        <v>3</v>
      </c>
      <c r="L319" s="33"/>
      <c r="M319" s="141" t="s">
        <v>3</v>
      </c>
      <c r="N319" s="142" t="s">
        <v>44</v>
      </c>
      <c r="O319" s="53"/>
      <c r="P319" s="143">
        <f>O319*H319</f>
        <v>0</v>
      </c>
      <c r="Q319" s="143">
        <v>0</v>
      </c>
      <c r="R319" s="143">
        <f>Q319*H319</f>
        <v>0</v>
      </c>
      <c r="S319" s="143">
        <v>0</v>
      </c>
      <c r="T319" s="14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45" t="s">
        <v>124</v>
      </c>
      <c r="AT319" s="145" t="s">
        <v>119</v>
      </c>
      <c r="AU319" s="145" t="s">
        <v>15</v>
      </c>
      <c r="AY319" s="17" t="s">
        <v>116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7" t="s">
        <v>15</v>
      </c>
      <c r="BK319" s="146">
        <f>ROUND(I319*H319,2)</f>
        <v>0</v>
      </c>
      <c r="BL319" s="17" t="s">
        <v>124</v>
      </c>
      <c r="BM319" s="145" t="s">
        <v>442</v>
      </c>
    </row>
    <row r="320" spans="1:65" s="2" customFormat="1">
      <c r="A320" s="32"/>
      <c r="B320" s="33"/>
      <c r="C320" s="32"/>
      <c r="D320" s="147" t="s">
        <v>126</v>
      </c>
      <c r="E320" s="32"/>
      <c r="F320" s="148" t="s">
        <v>448</v>
      </c>
      <c r="G320" s="32"/>
      <c r="H320" s="32"/>
      <c r="I320" s="149"/>
      <c r="J320" s="32"/>
      <c r="K320" s="32"/>
      <c r="L320" s="33"/>
      <c r="M320" s="150"/>
      <c r="N320" s="151"/>
      <c r="O320" s="53"/>
      <c r="P320" s="53"/>
      <c r="Q320" s="53"/>
      <c r="R320" s="53"/>
      <c r="S320" s="53"/>
      <c r="T320" s="54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126</v>
      </c>
      <c r="AU320" s="17" t="s">
        <v>15</v>
      </c>
    </row>
    <row r="321" spans="1:65" s="2" customFormat="1" ht="14.45" customHeight="1">
      <c r="A321" s="32"/>
      <c r="B321" s="133"/>
      <c r="C321" s="134">
        <v>62</v>
      </c>
      <c r="D321" s="134" t="s">
        <v>119</v>
      </c>
      <c r="E321" s="135" t="s">
        <v>449</v>
      </c>
      <c r="F321" s="136" t="s">
        <v>443</v>
      </c>
      <c r="G321" s="137" t="s">
        <v>441</v>
      </c>
      <c r="H321" s="138">
        <v>1</v>
      </c>
      <c r="I321" s="139"/>
      <c r="J321" s="140">
        <f>ROUND(I321*H321,2)</f>
        <v>0</v>
      </c>
      <c r="K321" s="136" t="s">
        <v>3</v>
      </c>
      <c r="L321" s="33"/>
      <c r="M321" s="141" t="s">
        <v>3</v>
      </c>
      <c r="N321" s="142" t="s">
        <v>44</v>
      </c>
      <c r="O321" s="53"/>
      <c r="P321" s="143">
        <f>O321*H321</f>
        <v>0</v>
      </c>
      <c r="Q321" s="143">
        <v>0</v>
      </c>
      <c r="R321" s="143">
        <f>Q321*H321</f>
        <v>0</v>
      </c>
      <c r="S321" s="143">
        <v>0</v>
      </c>
      <c r="T321" s="144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45" t="s">
        <v>124</v>
      </c>
      <c r="AT321" s="145" t="s">
        <v>119</v>
      </c>
      <c r="AU321" s="145" t="s">
        <v>15</v>
      </c>
      <c r="AY321" s="17" t="s">
        <v>116</v>
      </c>
      <c r="BE321" s="146">
        <f>IF(N321="základní",J321,0)</f>
        <v>0</v>
      </c>
      <c r="BF321" s="146">
        <f>IF(N321="snížená",J321,0)</f>
        <v>0</v>
      </c>
      <c r="BG321" s="146">
        <f>IF(N321="zákl. přenesená",J321,0)</f>
        <v>0</v>
      </c>
      <c r="BH321" s="146">
        <f>IF(N321="sníž. přenesená",J321,0)</f>
        <v>0</v>
      </c>
      <c r="BI321" s="146">
        <f>IF(N321="nulová",J321,0)</f>
        <v>0</v>
      </c>
      <c r="BJ321" s="17" t="s">
        <v>15</v>
      </c>
      <c r="BK321" s="146">
        <f>ROUND(I321*H321,2)</f>
        <v>0</v>
      </c>
      <c r="BL321" s="17" t="s">
        <v>124</v>
      </c>
      <c r="BM321" s="145" t="s">
        <v>445</v>
      </c>
    </row>
    <row r="322" spans="1:65" s="2" customFormat="1">
      <c r="A322" s="32"/>
      <c r="B322" s="33"/>
      <c r="C322" s="32"/>
      <c r="D322" s="147" t="s">
        <v>126</v>
      </c>
      <c r="E322" s="32"/>
      <c r="F322" s="148" t="s">
        <v>443</v>
      </c>
      <c r="G322" s="32"/>
      <c r="H322" s="32"/>
      <c r="I322" s="149"/>
      <c r="J322" s="32"/>
      <c r="K322" s="32"/>
      <c r="L322" s="33"/>
      <c r="M322" s="185"/>
      <c r="N322" s="186"/>
      <c r="O322" s="187"/>
      <c r="P322" s="187"/>
      <c r="Q322" s="187"/>
      <c r="R322" s="187"/>
      <c r="S322" s="187"/>
      <c r="T322" s="188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7" t="s">
        <v>126</v>
      </c>
      <c r="AU322" s="17" t="s">
        <v>15</v>
      </c>
    </row>
    <row r="323" spans="1:65" s="2" customFormat="1" ht="6.95" customHeight="1">
      <c r="A323" s="32"/>
      <c r="B323" s="42"/>
      <c r="C323" s="43"/>
      <c r="D323" s="43"/>
      <c r="E323" s="43"/>
      <c r="F323" s="43"/>
      <c r="G323" s="43"/>
      <c r="H323" s="43"/>
      <c r="I323" s="43"/>
      <c r="J323" s="43"/>
      <c r="K323" s="43"/>
      <c r="L323" s="33"/>
      <c r="M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</row>
  </sheetData>
  <autoFilter ref="C88:K32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Oprava kanalizace</vt:lpstr>
      <vt:lpstr>'Rekapitulace stavby'!Názvy_tisku</vt:lpstr>
      <vt:lpstr>'SO 01 - Oprava kanalizace'!Názvy_tisku</vt:lpstr>
      <vt:lpstr>'Rekapitulace stavby'!Oblast_tisku</vt:lpstr>
      <vt:lpstr>'SO 01 - Oprava kanalizace'!Oblast_tisku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Hrabalová Marcela</cp:lastModifiedBy>
  <dcterms:created xsi:type="dcterms:W3CDTF">2021-05-13T09:29:17Z</dcterms:created>
  <dcterms:modified xsi:type="dcterms:W3CDTF">2021-05-17T05:17:41Z</dcterms:modified>
</cp:coreProperties>
</file>